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01 - Bourací práce" sheetId="2" state="visible" r:id="rId3"/>
    <sheet name="02 - Stavební část" sheetId="3" state="visible" r:id="rId4"/>
    <sheet name="03 - VRN" sheetId="4" state="visible" r:id="rId5"/>
  </sheets>
  <definedNames>
    <definedName function="false" hidden="false" localSheetId="1" name="_xlnm.Print_Area" vbProcedure="false">'01 - Bourací práce'!$C$4:$J$76,'01 - Bourací práce'!$C$82:$J$100,'01 - Bourací práce'!$C$106:$K$138</definedName>
    <definedName function="false" hidden="false" localSheetId="1" name="_xlnm.Print_Titles" vbProcedure="false">'01 - Bourací práce'!$118:$118</definedName>
    <definedName function="false" hidden="true" localSheetId="1" name="_xlnm._FilterDatabase" vbProcedure="false">'01 - Bourací práce'!$C$118:$K$138</definedName>
    <definedName function="false" hidden="false" localSheetId="2" name="_xlnm.Print_Area" vbProcedure="false">'02 - Stavební část'!$C$4:$J$76,'02 - Stavební část'!$C$82:$J$105,'02 - Stavební část'!$C$111:$K$235</definedName>
    <definedName function="false" hidden="false" localSheetId="2" name="_xlnm.Print_Titles" vbProcedure="false">'02 - Stavební část'!$123:$123</definedName>
    <definedName function="false" hidden="true" localSheetId="2" name="_xlnm._FilterDatabase" vbProcedure="false">'02 - Stavební část'!$C$123:$K$235</definedName>
    <definedName function="false" hidden="false" localSheetId="3" name="_xlnm.Print_Area" vbProcedure="false">'03 - VRN'!$C$4:$J$76,'03 - VRN'!$C$82:$J$100,'03 - VRN'!$C$106:$K$125</definedName>
    <definedName function="false" hidden="false" localSheetId="3" name="_xlnm.Print_Titles" vbProcedure="false">'03 - VRN'!$118:$118</definedName>
    <definedName function="false" hidden="true" localSheetId="3" name="_xlnm._FilterDatabase" vbProcedure="false">'03 - VRN'!$C$118:$K$125</definedName>
    <definedName function="false" hidden="false" localSheetId="0" name="_xlnm.Print_Area" vbProcedure="false">'Rekapitulace stavby'!$D$4:$AO$76,'Rekapitulace stavby'!$C$82:$AQ$98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<sst xmlns="http://schemas.openxmlformats.org/spreadsheetml/2006/main" count="1747" uniqueCount="371">
  <si>
    <t xml:space="preserve">Export Komplet</t>
  </si>
  <si>
    <t xml:space="preserve">2.0</t>
  </si>
  <si>
    <t xml:space="preserve">False</t>
  </si>
  <si>
    <t xml:space="preserve">{77f54ccc-68f4-4f27-b368-897fa92ec905}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</si>
  <si>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</si>
  <si>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</si>
  <si>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</si>
  <si>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</si>
  <si>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</si>
  <si>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</si>
  <si>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</si>
  <si>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</si>
  <si>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</si>
  <si>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2023-3-2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</si>
  <si>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</si>
  <si>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</si>
  <si>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Zajištění a oprava hřbitovní stěny severozápadní část, Vyšši Brod</t>
  </si>
  <si>
    <t xml:space="preserve">KSO:</t>
  </si>
  <si>
    <t xml:space="preserve">CC-CZ:</t>
  </si>
  <si>
    <t xml:space="preserve">Místo:</t>
  </si>
  <si>
    <t xml:space="preserve">Vyšší Brod</t>
  </si>
  <si>
    <t xml:space="preserve">Datum:</t>
  </si>
  <si>
    <t xml:space="preserve">3. 3. 2023</t>
  </si>
  <si>
    <t xml:space="preserve">Zadavatel:</t>
  </si>
  <si>
    <t xml:space="preserve">IČ:</t>
  </si>
  <si>
    <t xml:space="preserve"> </t>
  </si>
  <si>
    <t xml:space="preserve">DIČ:</t>
  </si>
  <si>
    <t xml:space="preserve">Uchazeč:</t>
  </si>
  <si>
    <t xml:space="preserve">051 34 099</t>
  </si>
  <si>
    <t xml:space="preserve">Kamenné stavby s.r.o.</t>
  </si>
  <si>
    <t xml:space="preserve">CZ05134099</t>
  </si>
  <si>
    <t xml:space="preserve">Projektant:</t>
  </si>
  <si>
    <t xml:space="preserve">06439179</t>
  </si>
  <si>
    <t xml:space="preserve">OMNIS PROJEKT s.r.o.</t>
  </si>
  <si>
    <t xml:space="preserve">CZ06439179</t>
  </si>
  <si>
    <t xml:space="preserve">True</t>
  </si>
  <si>
    <t xml:space="preserve">Zpracovatel:</t>
  </si>
  <si>
    <t xml:space="preserve">04767772</t>
  </si>
  <si>
    <t xml:space="preserve">HAVO Consult s.ro.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</si>
  <si>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</si>
  <si>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</si>
  <si>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</si>
  <si>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</si>
  <si>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</si>
  <si>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</si>
  <si>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</si>
  <si>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</si>
  <si>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</si>
  <si>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</si>
  <si>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</si>
  <si>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</si>
  <si>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</si>
  <si>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</si>
  <si>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</si>
  <si>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</si>
  <si>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</si>
  <si>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</si>
  <si>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</si>
  <si>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</si>
  <si>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</si>
  <si>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</si>
  <si>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</si>
  <si>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</si>
  <si>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</si>
  <si>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</si>
  <si>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</si>
  <si>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</si>
  <si>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</si>
  <si>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</si>
  <si>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</si>
  <si>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</si>
  <si>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</si>
  <si>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</si>
  <si>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</si>
  <si>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</si>
  <si>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</si>
  <si>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</si>
  <si>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</si>
  <si>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</si>
  <si>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</si>
  <si>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</si>
  <si>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</si>
  <si>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</si>
  <si>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</si>
  <si>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</si>
  <si>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01</t>
  </si>
  <si>
    <t xml:space="preserve">Bourací práce</t>
  </si>
  <si>
    <t xml:space="preserve">STA</t>
  </si>
  <si>
    <t xml:space="preserve">1</t>
  </si>
  <si>
    <t xml:space="preserve">{e57c1f51-d0ab-48d6-8eae-a27c02e7bb13}</t>
  </si>
  <si>
    <t xml:space="preserve">2</t>
  </si>
  <si>
    <t xml:space="preserve">02</t>
  </si>
  <si>
    <t xml:space="preserve">Stavební část</t>
  </si>
  <si>
    <t xml:space="preserve">{99d463d5-bf26-49ec-b3ae-af8ff1e701d5}</t>
  </si>
  <si>
    <t xml:space="preserve">03</t>
  </si>
  <si>
    <t xml:space="preserve">VRN</t>
  </si>
  <si>
    <t xml:space="preserve">{b2be56cc-44ed-4b22-8b7c-c03801576e70}</t>
  </si>
  <si>
    <t xml:space="preserve">KRYCÍ LIST SOUPISU PRACÍ</t>
  </si>
  <si>
    <t xml:space="preserve">Objekt:</t>
  </si>
  <si>
    <t xml:space="preserve">01 - Bourací práce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</si>
  <si>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</si>
  <si>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</si>
  <si>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</si>
  <si>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</si>
  <si>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</si>
  <si>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</si>
  <si>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</si>
  <si>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997 - Přesun sutě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</si>
  <si>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</si>
  <si>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</si>
  <si>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</si>
  <si>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</si>
  <si>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</si>
  <si>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</si>
  <si>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</si>
  <si>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</si>
  <si>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</si>
  <si>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</si>
  <si>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</si>
  <si>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</si>
  <si>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</si>
  <si>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</si>
  <si>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</si>
  <si>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</si>
  <si>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</si>
  <si>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</si>
  <si>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</si>
  <si>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962042321</t>
  </si>
  <si>
    <t xml:space="preserve">Bourání zdiva nadzákladového z betonu prostého přes 1 m3</t>
  </si>
  <si>
    <t xml:space="preserve">m3</t>
  </si>
  <si>
    <t xml:space="preserve">CS ÚRS 2023 01</t>
  </si>
  <si>
    <t xml:space="preserve">4</t>
  </si>
  <si>
    <t xml:space="preserve">1208225303</t>
  </si>
  <si>
    <t xml:space="preserve">VV</t>
  </si>
  <si>
    <t xml:space="preserve">Horní hrana stávající opěr. stěny hřbitova</t>
  </si>
  <si>
    <t xml:space="preserve">24,5*0,8*0,05+13*0,7*0,05</t>
  </si>
  <si>
    <t xml:space="preserve">985221013</t>
  </si>
  <si>
    <t xml:space="preserve">Postupné rozebírání kamenného zdiva pro další použití přes 3 m3</t>
  </si>
  <si>
    <t xml:space="preserve">-263022916</t>
  </si>
  <si>
    <t xml:space="preserve">viz řez A05</t>
  </si>
  <si>
    <t xml:space="preserve">3,92*0,8*(12,2+0,7+0,7)</t>
  </si>
  <si>
    <t xml:space="preserve">viz řez A06</t>
  </si>
  <si>
    <t xml:space="preserve">4*2,085</t>
  </si>
  <si>
    <t xml:space="preserve">viz řez A02</t>
  </si>
  <si>
    <t xml:space="preserve">(2+2,9)*0,8*1</t>
  </si>
  <si>
    <t xml:space="preserve">Součet</t>
  </si>
  <si>
    <t xml:space="preserve">997</t>
  </si>
  <si>
    <t xml:space="preserve">Přesun sutě</t>
  </si>
  <si>
    <t xml:space="preserve">3</t>
  </si>
  <si>
    <t xml:space="preserve">997013151</t>
  </si>
  <si>
    <t xml:space="preserve">Vnitrostaveništní doprava suti a vybouraných hmot pro budovy v do 6 m s omezením mechanizace</t>
  </si>
  <si>
    <t xml:space="preserve">t</t>
  </si>
  <si>
    <t xml:space="preserve">1162439030</t>
  </si>
  <si>
    <t xml:space="preserve">997013501</t>
  </si>
  <si>
    <t xml:space="preserve">Odvoz suti a vybouraných hmot na skládku nebo meziskládku do 1 km se složením</t>
  </si>
  <si>
    <t xml:space="preserve">-314778155</t>
  </si>
  <si>
    <t xml:space="preserve">5</t>
  </si>
  <si>
    <t xml:space="preserve">997013509</t>
  </si>
  <si>
    <t xml:space="preserve">Příplatek k odvozu suti a vybouraných hmot na skládku ZKD 1 km přes 1 km</t>
  </si>
  <si>
    <t xml:space="preserve">1360429353</t>
  </si>
  <si>
    <t xml:space="preserve">30,632*5 'Přepočtené koeficientem množství</t>
  </si>
  <si>
    <t xml:space="preserve">6</t>
  </si>
  <si>
    <t xml:space="preserve">997013631</t>
  </si>
  <si>
    <t xml:space="preserve">Poplatek za uložení na skládce (skládkovné) stavebního odpadu směsného kód odpadu 17 09 04</t>
  </si>
  <si>
    <t xml:space="preserve">2090420187</t>
  </si>
  <si>
    <t xml:space="preserve">02 - Stavební část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</si>
  <si>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</si>
  <si>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</si>
  <si>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</si>
  <si>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</si>
  <si>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</si>
  <si>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998 - Přesun hmot</t>
  </si>
  <si>
    <t xml:space="preserve">Zemní práce</t>
  </si>
  <si>
    <t xml:space="preserve">121151103</t>
  </si>
  <si>
    <t xml:space="preserve">Sejmutí ornice plochy do 100 m2 tl vrstvy do 200 mm strojně</t>
  </si>
  <si>
    <t xml:space="preserve">m2</t>
  </si>
  <si>
    <t xml:space="preserve">-869206262</t>
  </si>
  <si>
    <t xml:space="preserve">(7+11)*1</t>
  </si>
  <si>
    <t xml:space="preserve">132212131</t>
  </si>
  <si>
    <t xml:space="preserve">Hloubení nezapažených rýh šířky do 800 mm v soudržných horninách třídy těžitelnosti I skupiny 3 ručně</t>
  </si>
  <si>
    <t xml:space="preserve">-1555061848</t>
  </si>
  <si>
    <t xml:space="preserve">pro drenáž</t>
  </si>
  <si>
    <t xml:space="preserve">7*1,1*0,5</t>
  </si>
  <si>
    <t xml:space="preserve">11*1,7*0,7</t>
  </si>
  <si>
    <t xml:space="preserve">162351103</t>
  </si>
  <si>
    <t xml:space="preserve">Vodorovné přemístění přes 50 do 500 m výkopku/sypaniny z horniny třídy těžitelnosti I skupiny 1 až 3</t>
  </si>
  <si>
    <t xml:space="preserve">1643422171</t>
  </si>
  <si>
    <t xml:space="preserve">167151101</t>
  </si>
  <si>
    <t xml:space="preserve">Nakládání výkopku z hornin třídy těžitelnosti I skupiny 1 až 3 do 100 m3</t>
  </si>
  <si>
    <t xml:space="preserve">-2132120857</t>
  </si>
  <si>
    <t xml:space="preserve">171251201</t>
  </si>
  <si>
    <t xml:space="preserve">Uložení sypaniny na skládky nebo meziskládky</t>
  </si>
  <si>
    <t xml:space="preserve">1569769331</t>
  </si>
  <si>
    <t xml:space="preserve">174151101</t>
  </si>
  <si>
    <t xml:space="preserve">Zásyp jam, šachet rýh nebo kolem objektů sypaninou se zhutněním</t>
  </si>
  <si>
    <t xml:space="preserve">-1827881951</t>
  </si>
  <si>
    <t xml:space="preserve">zemina okolo zdí</t>
  </si>
  <si>
    <t xml:space="preserve">16,940</t>
  </si>
  <si>
    <t xml:space="preserve">drenáž</t>
  </si>
  <si>
    <t xml:space="preserve">16,94</t>
  </si>
  <si>
    <t xml:space="preserve">7</t>
  </si>
  <si>
    <t xml:space="preserve">M</t>
  </si>
  <si>
    <t xml:space="preserve">58343959</t>
  </si>
  <si>
    <t xml:space="preserve">kamenivo drcené hrubé frakce 32/63</t>
  </si>
  <si>
    <t xml:space="preserve">8</t>
  </si>
  <si>
    <t xml:space="preserve">327148740</t>
  </si>
  <si>
    <t xml:space="preserve">16,94*2 'Přepočtené koeficientem množství</t>
  </si>
  <si>
    <t xml:space="preserve">181351003</t>
  </si>
  <si>
    <t xml:space="preserve">Rozprostření ornice tl vrstvy do 200 mm pl do 100 m2 v rovině nebo ve svahu do 1:5 strojně</t>
  </si>
  <si>
    <t xml:space="preserve">1553139411</t>
  </si>
  <si>
    <t xml:space="preserve">181951112</t>
  </si>
  <si>
    <t xml:space="preserve">Úprava pláně v hornině třídy těžitelnosti I skupiny 1 až 3 se zhutněním strojně</t>
  </si>
  <si>
    <t xml:space="preserve">-9617044</t>
  </si>
  <si>
    <t xml:space="preserve">18*2</t>
  </si>
  <si>
    <t xml:space="preserve">Zakládání</t>
  </si>
  <si>
    <t xml:space="preserve">10</t>
  </si>
  <si>
    <t xml:space="preserve">274311611</t>
  </si>
  <si>
    <t xml:space="preserve">Základové pásy prokládané kamenem z betonu tř. C 16/20</t>
  </si>
  <si>
    <t xml:space="preserve">2061557486</t>
  </si>
  <si>
    <t xml:space="preserve">0,65*1,2*3</t>
  </si>
  <si>
    <t xml:space="preserve">9,2*1*1,2</t>
  </si>
  <si>
    <t xml:space="preserve">0,7*1*0,2+0,8*1*0,7</t>
  </si>
  <si>
    <t xml:space="preserve">11</t>
  </si>
  <si>
    <t xml:space="preserve">275321511</t>
  </si>
  <si>
    <t xml:space="preserve">Základové patky ze ŽB bez zvýšených nároků na prostředí tř. C 25/30</t>
  </si>
  <si>
    <t xml:space="preserve">-1530690940</t>
  </si>
  <si>
    <t xml:space="preserve">viz výkres ŽB jádro J1</t>
  </si>
  <si>
    <t xml:space="preserve">0,87*1,02*1,6</t>
  </si>
  <si>
    <t xml:space="preserve">12</t>
  </si>
  <si>
    <t xml:space="preserve">275351121</t>
  </si>
  <si>
    <t xml:space="preserve">Zřízení bednění základových patek</t>
  </si>
  <si>
    <t xml:space="preserve">-472176013</t>
  </si>
  <si>
    <t xml:space="preserve">1,02*1,6*2</t>
  </si>
  <si>
    <t xml:space="preserve">13</t>
  </si>
  <si>
    <t xml:space="preserve">275351122</t>
  </si>
  <si>
    <t xml:space="preserve">Odstranění bednění základových patek</t>
  </si>
  <si>
    <t xml:space="preserve">-837493992</t>
  </si>
  <si>
    <t xml:space="preserve">14</t>
  </si>
  <si>
    <t xml:space="preserve">275361821</t>
  </si>
  <si>
    <t xml:space="preserve">Výztuž základových patek betonářskou ocelí 10 505 (R)</t>
  </si>
  <si>
    <t xml:space="preserve">1546777339</t>
  </si>
  <si>
    <t xml:space="preserve">viz výkres výztuže</t>
  </si>
  <si>
    <t xml:space="preserve">0,0128</t>
  </si>
  <si>
    <t xml:space="preserve">275362021</t>
  </si>
  <si>
    <t xml:space="preserve">Výztuž základových patek svařovanými sítěmi Kari</t>
  </si>
  <si>
    <t xml:space="preserve">287677851</t>
  </si>
  <si>
    <t xml:space="preserve">0,0621</t>
  </si>
  <si>
    <t xml:space="preserve">16</t>
  </si>
  <si>
    <t xml:space="preserve">275362021R01</t>
  </si>
  <si>
    <t xml:space="preserve">D+M CHS 60x5 beraněním</t>
  </si>
  <si>
    <t xml:space="preserve">343995168</t>
  </si>
  <si>
    <t xml:space="preserve">0,0818</t>
  </si>
  <si>
    <t xml:space="preserve">Svislé a kompletní konstrukce</t>
  </si>
  <si>
    <t xml:space="preserve">17</t>
  </si>
  <si>
    <t xml:space="preserve">311213214</t>
  </si>
  <si>
    <t xml:space="preserve">Zdivo z pravidelných kamenů na maltu objem jednoho kamene do 0,02 m3 š spáry přes 20 do 50 mm</t>
  </si>
  <si>
    <t xml:space="preserve">39267199</t>
  </si>
  <si>
    <t xml:space="preserve">viz řez B03</t>
  </si>
  <si>
    <t xml:space="preserve">2,3*0,6*7+0,65*3*1,2</t>
  </si>
  <si>
    <t xml:space="preserve">řez B02</t>
  </si>
  <si>
    <t xml:space="preserve">3*0,95*9,2</t>
  </si>
  <si>
    <t xml:space="preserve">viz řez B01</t>
  </si>
  <si>
    <t xml:space="preserve">(2+2,9-1,6)*0,8*1</t>
  </si>
  <si>
    <t xml:space="preserve">18</t>
  </si>
  <si>
    <t xml:space="preserve">311213911</t>
  </si>
  <si>
    <t xml:space="preserve">Příplatek k cenám zdění zdiva z kamene na maltu za jednostranné lícování zdiva</t>
  </si>
  <si>
    <t xml:space="preserve">-1141837275</t>
  </si>
  <si>
    <t xml:space="preserve">0,8*0,6*7</t>
  </si>
  <si>
    <t xml:space="preserve">1,7*0,95*9,2</t>
  </si>
  <si>
    <t xml:space="preserve">(2,9)*0,8*1</t>
  </si>
  <si>
    <t xml:space="preserve">19</t>
  </si>
  <si>
    <t xml:space="preserve">311213912</t>
  </si>
  <si>
    <t xml:space="preserve">Příplatek k cenám zdění zdiva z kamene na maltu za oboustranné lícování zdiva</t>
  </si>
  <si>
    <t xml:space="preserve">-1942292961</t>
  </si>
  <si>
    <t xml:space="preserve">(1)*0,8*1</t>
  </si>
  <si>
    <t xml:space="preserve">1,3*0,95*9,2</t>
  </si>
  <si>
    <t xml:space="preserve">1,5*0,6*7</t>
  </si>
  <si>
    <t xml:space="preserve">20</t>
  </si>
  <si>
    <t xml:space="preserve">348272515R01</t>
  </si>
  <si>
    <t xml:space="preserve">Stříška pro zeď tl 800 mm z tvarovek hladkých - prefa desek lepená mrazuvzdorným</t>
  </si>
  <si>
    <t xml:space="preserve">m</t>
  </si>
  <si>
    <t xml:space="preserve">-1940450642</t>
  </si>
  <si>
    <t xml:space="preserve">P</t>
  </si>
  <si>
    <t xml:space="preserve">Poznámka k položce:
montáž i dodávka</t>
  </si>
  <si>
    <t xml:space="preserve">9,4+11</t>
  </si>
  <si>
    <t xml:space="preserve">348272515R02</t>
  </si>
  <si>
    <t xml:space="preserve">Stříška pro zeď tl 700 mm z tvarovek hladkých - prefa desek lepená mrazuvzdorným</t>
  </si>
  <si>
    <t xml:space="preserve">1325695038</t>
  </si>
  <si>
    <t xml:space="preserve">13+4</t>
  </si>
  <si>
    <t xml:space="preserve">22</t>
  </si>
  <si>
    <t xml:space="preserve">348272515R03</t>
  </si>
  <si>
    <t xml:space="preserve">Stříška pro zeď tl 500 mm z tvarovek hladkých - prefa desek lepená mrazuvzdorným</t>
  </si>
  <si>
    <t xml:space="preserve">780846709</t>
  </si>
  <si>
    <t xml:space="preserve">6,6</t>
  </si>
  <si>
    <t xml:space="preserve">Úpravy povrchů, podlahy a osazování výplní</t>
  </si>
  <si>
    <t xml:space="preserve">23</t>
  </si>
  <si>
    <t xml:space="preserve">637211122</t>
  </si>
  <si>
    <t xml:space="preserve">Okapový chodník z betonových dlaždic tl 60 mm kladených do písku se zalitím spár MC</t>
  </si>
  <si>
    <t xml:space="preserve">-1286867308</t>
  </si>
  <si>
    <t xml:space="preserve">(6,6+11)*0,5</t>
  </si>
  <si>
    <t xml:space="preserve">Trubní vedení</t>
  </si>
  <si>
    <t xml:space="preserve">24</t>
  </si>
  <si>
    <t xml:space="preserve">871228111</t>
  </si>
  <si>
    <t xml:space="preserve">Kladení drenážního potrubí z tvrdého PVC průměru přes 90 do 150 mm</t>
  </si>
  <si>
    <t xml:space="preserve">234936247</t>
  </si>
  <si>
    <t xml:space="preserve">u zdi</t>
  </si>
  <si>
    <t xml:space="preserve">(6,6+11+4)*2</t>
  </si>
  <si>
    <t xml:space="preserve">ve zdi</t>
  </si>
  <si>
    <t xml:space="preserve">(6+11)/1,5*1,5</t>
  </si>
  <si>
    <t xml:space="preserve">25</t>
  </si>
  <si>
    <t xml:space="preserve">18615208</t>
  </si>
  <si>
    <t xml:space="preserve">trubka drenážní korugovaná PP SN 8 perforace 220° pro liniové stavby DN 150</t>
  </si>
  <si>
    <t xml:space="preserve">376629424</t>
  </si>
  <si>
    <t xml:space="preserve">60,2*1,01 'Přepočtené koeficientem množství</t>
  </si>
  <si>
    <t xml:space="preserve">26</t>
  </si>
  <si>
    <t xml:space="preserve">949101111</t>
  </si>
  <si>
    <t xml:space="preserve">Lešení pomocné pro objekty pozemních staveb s lešeňovou podlahou v do 1,9 m zatížení do 150 kg/m2</t>
  </si>
  <si>
    <t xml:space="preserve">1394890509</t>
  </si>
  <si>
    <t xml:space="preserve">9,4+6,6+11+13</t>
  </si>
  <si>
    <t xml:space="preserve">27</t>
  </si>
  <si>
    <t xml:space="preserve">952901411</t>
  </si>
  <si>
    <t xml:space="preserve">Vyčištění ostatních objektů (kanálů, zásobníků, kůlen) při jakékoliv výšce podlaží</t>
  </si>
  <si>
    <t xml:space="preserve">-1462866851</t>
  </si>
  <si>
    <t xml:space="preserve">40,000*2</t>
  </si>
  <si>
    <t xml:space="preserve">28</t>
  </si>
  <si>
    <t xml:space="preserve">985121121</t>
  </si>
  <si>
    <t xml:space="preserve">Tryskání degradovaného betonu stěn a rubu kleneb vodou pod tlakem do 300 barů</t>
  </si>
  <si>
    <t xml:space="preserve">126107648</t>
  </si>
  <si>
    <t xml:space="preserve">původní základy</t>
  </si>
  <si>
    <t xml:space="preserve">4,4*1</t>
  </si>
  <si>
    <t xml:space="preserve">původní zdi</t>
  </si>
  <si>
    <t xml:space="preserve">9,4*(2+2,3)</t>
  </si>
  <si>
    <t xml:space="preserve">13*(4+1)</t>
  </si>
  <si>
    <t xml:space="preserve">29</t>
  </si>
  <si>
    <t xml:space="preserve">985231111</t>
  </si>
  <si>
    <t xml:space="preserve">Spárování zdiva aktivovanou maltou spára hl do 40 mm dl do 6 m/m2</t>
  </si>
  <si>
    <t xml:space="preserve">157159502</t>
  </si>
  <si>
    <t xml:space="preserve">30</t>
  </si>
  <si>
    <t xml:space="preserve">985331113</t>
  </si>
  <si>
    <t xml:space="preserve">Dodatečné vlepování betonářské výztuže D 12 mm do cementové aktivované malty včetně vyvrtání otvoru</t>
  </si>
  <si>
    <t xml:space="preserve">368143602</t>
  </si>
  <si>
    <t xml:space="preserve">0,6*28</t>
  </si>
  <si>
    <t xml:space="preserve">31</t>
  </si>
  <si>
    <t xml:space="preserve">13021013</t>
  </si>
  <si>
    <t xml:space="preserve">tyč ocelová kruhová žebírková DIN 488 jakost B500B (10 505) výztuž do betonu D 12mm</t>
  </si>
  <si>
    <t xml:space="preserve">1794945694</t>
  </si>
  <si>
    <t xml:space="preserve">Poznámka k položce:
Hmotnost: 0,89 kg/m</t>
  </si>
  <si>
    <t xml:space="preserve">16,8*0,00091 'Přepočtené koeficientem množství</t>
  </si>
  <si>
    <t xml:space="preserve">998</t>
  </si>
  <si>
    <t xml:space="preserve">Přesun hmot</t>
  </si>
  <si>
    <t xml:space="preserve">32</t>
  </si>
  <si>
    <t xml:space="preserve">998153211</t>
  </si>
  <si>
    <t xml:space="preserve">Přesun hmot ruční pro samostatné zdi a valy zděné nebo betonové monolitické v do 12 m</t>
  </si>
  <si>
    <t xml:space="preserve">1873528791</t>
  </si>
  <si>
    <t xml:space="preserve">03 - VRN</t>
  </si>
  <si>
    <t xml:space="preserve">VRN - Vedlejší rozpočtové náklady</t>
  </si>
  <si>
    <t xml:space="preserve">    VRN1 - Průzkumné, geodetické a projektové práce</t>
  </si>
  <si>
    <t xml:space="preserve">    VRN3 - Zařízení staveniště</t>
  </si>
  <si>
    <t xml:space="preserve">Vedlejší rozpočtové náklady</t>
  </si>
  <si>
    <t xml:space="preserve">VRN1</t>
  </si>
  <si>
    <t xml:space="preserve">Průzkumné, geodetické a projektové práce</t>
  </si>
  <si>
    <t xml:space="preserve">010001000</t>
  </si>
  <si>
    <t xml:space="preserve">…</t>
  </si>
  <si>
    <t xml:space="preserve">CS ÚRS 2021 01</t>
  </si>
  <si>
    <t xml:space="preserve">1024</t>
  </si>
  <si>
    <t xml:space="preserve">-840948422</t>
  </si>
  <si>
    <t xml:space="preserve">Poznámka k položce:
včetně demontáže provizorního zápření, zajištění bezpečnosti</t>
  </si>
  <si>
    <t xml:space="preserve">VRN3</t>
  </si>
  <si>
    <t xml:space="preserve">Zařízení staveniště</t>
  </si>
  <si>
    <t xml:space="preserve">030001000</t>
  </si>
  <si>
    <t xml:space="preserve">811833473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</si>
</sst>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i val="true"/>
      <sz val="7"/>
      <color rgb="FF96969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6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32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3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800080"/>
        </patternFill>
      </fill>
    </dxf>
    <dxf>
      <fill>
        <patternFill patternType="solid">
          <fgColor rgb="FFFF0000"/>
        </patternFill>
      </fill>
    </dxf>
    <dxf>
      <fill>
        <patternFill patternType="solid">
          <fgColor rgb="FFFFFFCC"/>
        </patternFill>
      </fill>
    </dxf>
    <dxf>
      <fill>
        <patternFill patternType="solid">
          <fgColor rgb="FF0000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161640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104400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104400</xdr:rowOff>
    </xdr:to>
    <xdr:pic>
      <xdr:nvPicPr>
        <xdr:cNvPr id="2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104400</xdr:rowOff>
    </xdr:to>
    <xdr:pic>
      <xdr:nvPicPr>
        <xdr:cNvPr id="3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M99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I11" activeCellId="0" sqref="AI11"/>
    </sheetView>
  </sheetViews>
  <sheetFormatPr defaultColWidth="8.84765625" defaultRowHeight="14.25" zeroHeight="false" outlineLevelRow="0" outlineLevelCol="0"/>
  <cols>
    <col collapsed="false" customWidth="true" hidden="false" outlineLevel="0" max="1" min="1" style="0" width="8.28"/>
    <col collapsed="false" customWidth="true" hidden="false" outlineLevel="0" max="2" min="2" style="0" width="1.71"/>
    <col collapsed="false" customWidth="true" hidden="false" outlineLevel="0" max="3" min="3" style="0" width="4.15"/>
    <col collapsed="false" customWidth="true" hidden="false" outlineLevel="0" max="33" min="4" style="0" width="2.71"/>
    <col collapsed="false" customWidth="true" hidden="false" outlineLevel="0" max="34" min="34" style="0" width="3.28"/>
    <col collapsed="false" customWidth="true" hidden="false" outlineLevel="0" max="35" min="35" style="0" width="31.71"/>
    <col collapsed="false" customWidth="true" hidden="false" outlineLevel="0" max="37" min="36" style="0" width="2.43"/>
    <col collapsed="false" customWidth="true" hidden="false" outlineLevel="0" max="38" min="38" style="0" width="8.28"/>
    <col collapsed="false" customWidth="true" hidden="false" outlineLevel="0" max="39" min="39" style="0" width="3.28"/>
    <col collapsed="false" customWidth="true" hidden="false" outlineLevel="0" max="40" min="40" style="0" width="13.28"/>
    <col collapsed="false" customWidth="true" hidden="false" outlineLevel="0" max="41" min="41" style="0" width="7.43"/>
    <col collapsed="false" customWidth="true" hidden="false" outlineLevel="0" max="42" min="42" style="0" width="4.15"/>
    <col collapsed="false" customWidth="true" hidden="true" outlineLevel="0" max="43" min="43" style="0" width="15.71"/>
    <col collapsed="false" customWidth="true" hidden="false" outlineLevel="0" max="44" min="44" style="0" width="13.71"/>
    <col collapsed="false" customWidth="true" hidden="true" outlineLevel="0" max="47" min="45" style="0" width="25.86"/>
    <col collapsed="false" customWidth="true" hidden="true" outlineLevel="0" max="49" min="48" style="0" width="21.71"/>
    <col collapsed="false" customWidth="true" hidden="true" outlineLevel="0" max="51" min="50" style="0" width="25"/>
    <col collapsed="false" customWidth="true" hidden="true" outlineLevel="0" max="52" min="52" style="0" width="21.71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71"/>
    <col collapsed="false" customWidth="true" hidden="true" outlineLevel="0" max="56" min="56" style="0" width="19.15"/>
    <col collapsed="false" customWidth="true" hidden="false" outlineLevel="0" max="57" min="57" style="0" width="66.43"/>
    <col collapsed="false" customWidth="true" hidden="true" outlineLevel="0" max="91" min="71" style="0" width="9.28"/>
  </cols>
  <sheetData>
    <row r="1" customFormat="false" ht="9.75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7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7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7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25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7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75" hidden="false" customHeight="false" outlineLevel="0" collapsed="false">
      <c r="B14" s="6"/>
      <c r="E14" s="19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30</v>
      </c>
      <c r="AR14" s="6"/>
      <c r="BE14" s="12"/>
      <c r="BS14" s="3" t="s">
        <v>5</v>
      </c>
    </row>
    <row r="15" customFormat="false" ht="6.7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31</v>
      </c>
      <c r="AK16" s="15" t="s">
        <v>24</v>
      </c>
      <c r="AN16" s="16" t="s">
        <v>32</v>
      </c>
      <c r="AR16" s="6"/>
      <c r="BE16" s="12"/>
      <c r="BS16" s="3" t="s">
        <v>2</v>
      </c>
    </row>
    <row r="17" customFormat="false" ht="18" hidden="false" customHeight="true" outlineLevel="0" collapsed="false">
      <c r="B17" s="6"/>
      <c r="E17" s="16" t="s">
        <v>33</v>
      </c>
      <c r="AK17" s="15" t="s">
        <v>26</v>
      </c>
      <c r="AN17" s="16" t="s">
        <v>34</v>
      </c>
      <c r="AR17" s="6"/>
      <c r="BE17" s="12"/>
      <c r="BS17" s="3" t="s">
        <v>35</v>
      </c>
    </row>
    <row r="18" customFormat="false" ht="6.7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36</v>
      </c>
      <c r="AK19" s="15" t="s">
        <v>24</v>
      </c>
      <c r="AN19" s="16" t="s">
        <v>37</v>
      </c>
      <c r="AR19" s="6"/>
      <c r="BE19" s="12"/>
      <c r="BS19" s="3" t="s">
        <v>5</v>
      </c>
    </row>
    <row r="20" customFormat="false" ht="18" hidden="false" customHeight="true" outlineLevel="0" collapsed="false">
      <c r="B20" s="6"/>
      <c r="E20" s="16" t="s">
        <v>38</v>
      </c>
      <c r="AK20" s="15" t="s">
        <v>26</v>
      </c>
      <c r="AN20" s="16"/>
      <c r="AR20" s="6"/>
      <c r="BE20" s="12"/>
      <c r="BS20" s="3" t="s">
        <v>35</v>
      </c>
    </row>
    <row r="21" customFormat="false" ht="6.7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39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75" hidden="false" customHeight="true" outlineLevel="0" collapsed="false">
      <c r="B24" s="6"/>
      <c r="AR24" s="6"/>
      <c r="BE24" s="12"/>
    </row>
    <row r="25" customFormat="false" ht="6.7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2" customFormat="true" ht="25.5" hidden="false" customHeight="true" outlineLevel="0" collapsed="false">
      <c r="B26" s="23"/>
      <c r="D26" s="24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1858364.29</v>
      </c>
      <c r="AL26" s="26"/>
      <c r="AM26" s="26"/>
      <c r="AN26" s="26"/>
      <c r="AO26" s="26"/>
      <c r="AR26" s="23"/>
      <c r="BE26" s="12"/>
    </row>
    <row r="27" s="22" customFormat="true" ht="6.75" hidden="false" customHeight="true" outlineLevel="0" collapsed="false">
      <c r="B27" s="23"/>
      <c r="AR27" s="23"/>
      <c r="BE27" s="12"/>
    </row>
    <row r="28" s="22" customFormat="true" ht="12.75" hidden="false" customHeight="false" outlineLevel="0" collapsed="false">
      <c r="B28" s="23"/>
      <c r="L28" s="27" t="s">
        <v>41</v>
      </c>
      <c r="M28" s="27"/>
      <c r="N28" s="27"/>
      <c r="O28" s="27"/>
      <c r="P28" s="27"/>
      <c r="W28" s="27" t="s">
        <v>42</v>
      </c>
      <c r="X28" s="27"/>
      <c r="Y28" s="27"/>
      <c r="Z28" s="27"/>
      <c r="AA28" s="27"/>
      <c r="AB28" s="27"/>
      <c r="AC28" s="27"/>
      <c r="AD28" s="27"/>
      <c r="AE28" s="27"/>
      <c r="AK28" s="27" t="s">
        <v>43</v>
      </c>
      <c r="AL28" s="27"/>
      <c r="AM28" s="27"/>
      <c r="AN28" s="27"/>
      <c r="AO28" s="27"/>
      <c r="AR28" s="23"/>
      <c r="BE28" s="12"/>
    </row>
    <row r="29" s="28" customFormat="true" ht="14.25" hidden="false" customHeight="true" outlineLevel="0" collapsed="false">
      <c r="B29" s="29"/>
      <c r="D29" s="15" t="s">
        <v>44</v>
      </c>
      <c r="F29" s="15" t="s">
        <v>45</v>
      </c>
      <c r="L29" s="30" t="n">
        <v>0.21</v>
      </c>
      <c r="M29" s="30"/>
      <c r="N29" s="30"/>
      <c r="O29" s="30"/>
      <c r="P29" s="30"/>
      <c r="W29" s="31" t="n">
        <f aca="false">ROUND(AZ94, 2)</f>
        <v>1858364.29</v>
      </c>
      <c r="X29" s="31"/>
      <c r="Y29" s="31"/>
      <c r="Z29" s="31"/>
      <c r="AA29" s="31"/>
      <c r="AB29" s="31"/>
      <c r="AC29" s="31"/>
      <c r="AD29" s="31"/>
      <c r="AE29" s="31"/>
      <c r="AK29" s="31" t="n">
        <f aca="false">ROUND(AV94, 2)</f>
        <v>390256.5</v>
      </c>
      <c r="AL29" s="31"/>
      <c r="AM29" s="31"/>
      <c r="AN29" s="31"/>
      <c r="AO29" s="31"/>
      <c r="AR29" s="29"/>
      <c r="BE29" s="12"/>
    </row>
    <row r="30" s="28" customFormat="true" ht="14.25" hidden="false" customHeight="true" outlineLevel="0" collapsed="false">
      <c r="B30" s="29"/>
      <c r="F30" s="15" t="s">
        <v>46</v>
      </c>
      <c r="L30" s="30" t="n">
        <v>0.15</v>
      </c>
      <c r="M30" s="30"/>
      <c r="N30" s="30"/>
      <c r="O30" s="30"/>
      <c r="P30" s="30"/>
      <c r="W30" s="31" t="n">
        <f aca="false">ROUND(BA94, 2)</f>
        <v>0</v>
      </c>
      <c r="X30" s="31"/>
      <c r="Y30" s="31"/>
      <c r="Z30" s="31"/>
      <c r="AA30" s="31"/>
      <c r="AB30" s="31"/>
      <c r="AC30" s="31"/>
      <c r="AD30" s="31"/>
      <c r="AE30" s="31"/>
      <c r="AK30" s="31" t="n">
        <f aca="false">ROUND(AW94, 2)</f>
        <v>0</v>
      </c>
      <c r="AL30" s="31"/>
      <c r="AM30" s="31"/>
      <c r="AN30" s="31"/>
      <c r="AO30" s="31"/>
      <c r="AR30" s="29"/>
      <c r="BE30" s="12"/>
    </row>
    <row r="31" s="28" customFormat="true" ht="14.25" hidden="true" customHeight="true" outlineLevel="0" collapsed="false">
      <c r="B31" s="29"/>
      <c r="F31" s="15" t="s">
        <v>47</v>
      </c>
      <c r="L31" s="30" t="n">
        <v>0.21</v>
      </c>
      <c r="M31" s="30"/>
      <c r="N31" s="30"/>
      <c r="O31" s="30"/>
      <c r="P31" s="30"/>
      <c r="W31" s="31" t="n">
        <f aca="false">ROUND(BB94, 2)</f>
        <v>0</v>
      </c>
      <c r="X31" s="31"/>
      <c r="Y31" s="31"/>
      <c r="Z31" s="31"/>
      <c r="AA31" s="31"/>
      <c r="AB31" s="31"/>
      <c r="AC31" s="31"/>
      <c r="AD31" s="31"/>
      <c r="AE31" s="31"/>
      <c r="AK31" s="31" t="n">
        <v>0</v>
      </c>
      <c r="AL31" s="31"/>
      <c r="AM31" s="31"/>
      <c r="AN31" s="31"/>
      <c r="AO31" s="31"/>
      <c r="AR31" s="29"/>
      <c r="BE31" s="12"/>
    </row>
    <row r="32" s="28" customFormat="true" ht="14.25" hidden="true" customHeight="true" outlineLevel="0" collapsed="false">
      <c r="B32" s="29"/>
      <c r="F32" s="15" t="s">
        <v>48</v>
      </c>
      <c r="L32" s="30" t="n">
        <v>0.15</v>
      </c>
      <c r="M32" s="30"/>
      <c r="N32" s="30"/>
      <c r="O32" s="30"/>
      <c r="P32" s="30"/>
      <c r="W32" s="31" t="n">
        <f aca="false">ROUND(BC94, 2)</f>
        <v>0</v>
      </c>
      <c r="X32" s="31"/>
      <c r="Y32" s="31"/>
      <c r="Z32" s="31"/>
      <c r="AA32" s="31"/>
      <c r="AB32" s="31"/>
      <c r="AC32" s="31"/>
      <c r="AD32" s="31"/>
      <c r="AE32" s="31"/>
      <c r="AK32" s="31" t="n">
        <v>0</v>
      </c>
      <c r="AL32" s="31"/>
      <c r="AM32" s="31"/>
      <c r="AN32" s="31"/>
      <c r="AO32" s="31"/>
      <c r="AR32" s="29"/>
      <c r="BE32" s="12"/>
    </row>
    <row r="33" s="28" customFormat="true" ht="14.25" hidden="true" customHeight="true" outlineLevel="0" collapsed="false">
      <c r="B33" s="29"/>
      <c r="F33" s="15" t="s">
        <v>49</v>
      </c>
      <c r="L33" s="30" t="n">
        <v>0</v>
      </c>
      <c r="M33" s="30"/>
      <c r="N33" s="30"/>
      <c r="O33" s="30"/>
      <c r="P33" s="30"/>
      <c r="W33" s="31" t="n">
        <f aca="false">ROUND(BD94, 2)</f>
        <v>0</v>
      </c>
      <c r="X33" s="31"/>
      <c r="Y33" s="31"/>
      <c r="Z33" s="31"/>
      <c r="AA33" s="31"/>
      <c r="AB33" s="31"/>
      <c r="AC33" s="31"/>
      <c r="AD33" s="31"/>
      <c r="AE33" s="31"/>
      <c r="AK33" s="31" t="n">
        <v>0</v>
      </c>
      <c r="AL33" s="31"/>
      <c r="AM33" s="31"/>
      <c r="AN33" s="31"/>
      <c r="AO33" s="31"/>
      <c r="AR33" s="29"/>
      <c r="BE33" s="12"/>
    </row>
    <row r="34" s="22" customFormat="true" ht="6.75" hidden="false" customHeight="true" outlineLevel="0" collapsed="false">
      <c r="B34" s="23"/>
      <c r="AR34" s="23"/>
      <c r="BE34" s="12"/>
    </row>
    <row r="35" s="22" customFormat="true" ht="25.5" hidden="false" customHeight="true" outlineLevel="0" collapsed="false">
      <c r="B35" s="23"/>
      <c r="C35" s="32"/>
      <c r="D35" s="33" t="s">
        <v>50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51</v>
      </c>
      <c r="U35" s="34"/>
      <c r="V35" s="34"/>
      <c r="W35" s="34"/>
      <c r="X35" s="36" t="s">
        <v>52</v>
      </c>
      <c r="Y35" s="36"/>
      <c r="Z35" s="36"/>
      <c r="AA35" s="36"/>
      <c r="AB35" s="36"/>
      <c r="AC35" s="34"/>
      <c r="AD35" s="34"/>
      <c r="AE35" s="34"/>
      <c r="AF35" s="34"/>
      <c r="AG35" s="34"/>
      <c r="AH35" s="34"/>
      <c r="AI35" s="34"/>
      <c r="AJ35" s="34"/>
      <c r="AK35" s="37" t="n">
        <f aca="false">SUM(AK26:AK33)</f>
        <v>2248620.79</v>
      </c>
      <c r="AL35" s="37"/>
      <c r="AM35" s="37"/>
      <c r="AN35" s="37"/>
      <c r="AO35" s="37"/>
      <c r="AP35" s="32"/>
      <c r="AQ35" s="32"/>
      <c r="AR35" s="23"/>
    </row>
    <row r="36" s="22" customFormat="true" ht="6.75" hidden="false" customHeight="true" outlineLevel="0" collapsed="false">
      <c r="B36" s="23"/>
      <c r="AR36" s="23"/>
    </row>
    <row r="37" s="22" customFormat="true" ht="14.25" hidden="false" customHeight="true" outlineLevel="0" collapsed="false">
      <c r="B37" s="23"/>
      <c r="AR37" s="23"/>
    </row>
    <row r="38" customFormat="false" ht="14.25" hidden="false" customHeight="true" outlineLevel="0" collapsed="false">
      <c r="B38" s="6"/>
      <c r="AR38" s="6"/>
    </row>
    <row r="39" customFormat="false" ht="14.25" hidden="false" customHeight="true" outlineLevel="0" collapsed="false">
      <c r="B39" s="6"/>
      <c r="AR39" s="6"/>
    </row>
    <row r="40" customFormat="false" ht="14.25" hidden="false" customHeight="true" outlineLevel="0" collapsed="false">
      <c r="B40" s="6"/>
      <c r="AR40" s="6"/>
    </row>
    <row r="41" customFormat="false" ht="14.25" hidden="false" customHeight="true" outlineLevel="0" collapsed="false">
      <c r="B41" s="6"/>
      <c r="AR41" s="6"/>
    </row>
    <row r="42" customFormat="false" ht="14.25" hidden="false" customHeight="true" outlineLevel="0" collapsed="false">
      <c r="B42" s="6"/>
      <c r="AR42" s="6"/>
    </row>
    <row r="43" customFormat="false" ht="14.25" hidden="false" customHeight="true" outlineLevel="0" collapsed="false">
      <c r="B43" s="6"/>
      <c r="AR43" s="6"/>
    </row>
    <row r="44" customFormat="false" ht="14.25" hidden="false" customHeight="true" outlineLevel="0" collapsed="false">
      <c r="B44" s="6"/>
      <c r="AR44" s="6"/>
    </row>
    <row r="45" customFormat="false" ht="14.25" hidden="false" customHeight="true" outlineLevel="0" collapsed="false">
      <c r="B45" s="6"/>
      <c r="AR45" s="6"/>
    </row>
    <row r="46" customFormat="false" ht="14.25" hidden="false" customHeight="true" outlineLevel="0" collapsed="false">
      <c r="B46" s="6"/>
      <c r="AR46" s="6"/>
    </row>
    <row r="47" customFormat="false" ht="14.25" hidden="false" customHeight="true" outlineLevel="0" collapsed="false">
      <c r="B47" s="6"/>
      <c r="AR47" s="6"/>
    </row>
    <row r="48" customFormat="false" ht="14.25" hidden="false" customHeight="true" outlineLevel="0" collapsed="false">
      <c r="B48" s="6"/>
      <c r="AR48" s="6"/>
    </row>
    <row r="49" s="22" customFormat="true" ht="14.25" hidden="false" customHeight="true" outlineLevel="0" collapsed="false">
      <c r="B49" s="23"/>
      <c r="D49" s="38" t="s">
        <v>53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54</v>
      </c>
      <c r="AI49" s="39"/>
      <c r="AJ49" s="39"/>
      <c r="AK49" s="39"/>
      <c r="AL49" s="39"/>
      <c r="AM49" s="39"/>
      <c r="AN49" s="39"/>
      <c r="AO49" s="39"/>
      <c r="AR49" s="23"/>
    </row>
    <row r="50" customFormat="false" ht="9.75" hidden="false" customHeight="false" outlineLevel="0" collapsed="false">
      <c r="B50" s="6"/>
      <c r="AR50" s="6"/>
    </row>
    <row r="51" customFormat="false" ht="9.75" hidden="false" customHeight="false" outlineLevel="0" collapsed="false">
      <c r="B51" s="6"/>
      <c r="AR51" s="6"/>
    </row>
    <row r="52" customFormat="false" ht="9.75" hidden="false" customHeight="false" outlineLevel="0" collapsed="false">
      <c r="B52" s="6"/>
      <c r="AR52" s="6"/>
    </row>
    <row r="53" customFormat="false" ht="9.75" hidden="false" customHeight="false" outlineLevel="0" collapsed="false">
      <c r="B53" s="6"/>
      <c r="AR53" s="6"/>
    </row>
    <row r="54" customFormat="false" ht="9.75" hidden="false" customHeight="false" outlineLevel="0" collapsed="false">
      <c r="B54" s="6"/>
      <c r="AR54" s="6"/>
    </row>
    <row r="55" customFormat="false" ht="9.75" hidden="false" customHeight="false" outlineLevel="0" collapsed="false">
      <c r="B55" s="6"/>
      <c r="AR55" s="6"/>
    </row>
    <row r="56" customFormat="false" ht="9.75" hidden="false" customHeight="false" outlineLevel="0" collapsed="false">
      <c r="B56" s="6"/>
      <c r="AR56" s="6"/>
    </row>
    <row r="57" customFormat="false" ht="9.75" hidden="false" customHeight="false" outlineLevel="0" collapsed="false">
      <c r="B57" s="6"/>
      <c r="AR57" s="6"/>
    </row>
    <row r="58" customFormat="false" ht="9.75" hidden="false" customHeight="false" outlineLevel="0" collapsed="false">
      <c r="B58" s="6"/>
      <c r="AR58" s="6"/>
    </row>
    <row r="59" customFormat="false" ht="9.75" hidden="false" customHeight="false" outlineLevel="0" collapsed="false">
      <c r="B59" s="6"/>
      <c r="AR59" s="6"/>
    </row>
    <row r="60" s="22" customFormat="true" ht="12.75" hidden="false" customHeight="false" outlineLevel="0" collapsed="false">
      <c r="B60" s="23"/>
      <c r="D60" s="40" t="s">
        <v>55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0" t="s">
        <v>56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0" t="s">
        <v>55</v>
      </c>
      <c r="AI60" s="25"/>
      <c r="AJ60" s="25"/>
      <c r="AK60" s="25"/>
      <c r="AL60" s="25"/>
      <c r="AM60" s="40" t="s">
        <v>56</v>
      </c>
      <c r="AN60" s="25"/>
      <c r="AO60" s="25"/>
      <c r="AR60" s="23"/>
    </row>
    <row r="61" customFormat="false" ht="9.75" hidden="false" customHeight="false" outlineLevel="0" collapsed="false">
      <c r="B61" s="6"/>
      <c r="AR61" s="6"/>
    </row>
    <row r="62" customFormat="false" ht="9.75" hidden="false" customHeight="false" outlineLevel="0" collapsed="false">
      <c r="B62" s="6"/>
      <c r="AR62" s="6"/>
    </row>
    <row r="63" customFormat="false" ht="9.75" hidden="false" customHeight="false" outlineLevel="0" collapsed="false">
      <c r="B63" s="6"/>
      <c r="AR63" s="6"/>
    </row>
    <row r="64" s="22" customFormat="true" ht="12.75" hidden="false" customHeight="false" outlineLevel="0" collapsed="false">
      <c r="B64" s="23"/>
      <c r="D64" s="38" t="s">
        <v>57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58</v>
      </c>
      <c r="AI64" s="39"/>
      <c r="AJ64" s="39"/>
      <c r="AK64" s="39"/>
      <c r="AL64" s="39"/>
      <c r="AM64" s="39"/>
      <c r="AN64" s="39"/>
      <c r="AO64" s="39"/>
      <c r="AR64" s="23"/>
    </row>
    <row r="65" customFormat="false" ht="9.75" hidden="false" customHeight="false" outlineLevel="0" collapsed="false">
      <c r="B65" s="6"/>
      <c r="AR65" s="6"/>
    </row>
    <row r="66" customFormat="false" ht="9.75" hidden="false" customHeight="false" outlineLevel="0" collapsed="false">
      <c r="B66" s="6"/>
      <c r="AR66" s="6"/>
    </row>
    <row r="67" customFormat="false" ht="9.75" hidden="false" customHeight="false" outlineLevel="0" collapsed="false">
      <c r="B67" s="6"/>
      <c r="AR67" s="6"/>
    </row>
    <row r="68" customFormat="false" ht="9.75" hidden="false" customHeight="false" outlineLevel="0" collapsed="false">
      <c r="B68" s="6"/>
      <c r="AR68" s="6"/>
    </row>
    <row r="69" customFormat="false" ht="9.75" hidden="false" customHeight="false" outlineLevel="0" collapsed="false">
      <c r="B69" s="6"/>
      <c r="AR69" s="6"/>
    </row>
    <row r="70" customFormat="false" ht="9.75" hidden="false" customHeight="false" outlineLevel="0" collapsed="false">
      <c r="B70" s="6"/>
      <c r="AR70" s="6"/>
    </row>
    <row r="71" customFormat="false" ht="9.75" hidden="false" customHeight="false" outlineLevel="0" collapsed="false">
      <c r="B71" s="6"/>
      <c r="AR71" s="6"/>
    </row>
    <row r="72" customFormat="false" ht="9.75" hidden="false" customHeight="false" outlineLevel="0" collapsed="false">
      <c r="B72" s="6"/>
      <c r="AR72" s="6"/>
    </row>
    <row r="73" customFormat="false" ht="9.75" hidden="false" customHeight="false" outlineLevel="0" collapsed="false">
      <c r="B73" s="6"/>
      <c r="AR73" s="6"/>
    </row>
    <row r="74" customFormat="false" ht="9.75" hidden="false" customHeight="false" outlineLevel="0" collapsed="false">
      <c r="B74" s="6"/>
      <c r="AR74" s="6"/>
    </row>
    <row r="75" s="22" customFormat="true" ht="12.75" hidden="false" customHeight="false" outlineLevel="0" collapsed="false">
      <c r="B75" s="23"/>
      <c r="D75" s="40" t="s">
        <v>55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0" t="s">
        <v>56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0" t="s">
        <v>55</v>
      </c>
      <c r="AI75" s="25"/>
      <c r="AJ75" s="25"/>
      <c r="AK75" s="25"/>
      <c r="AL75" s="25"/>
      <c r="AM75" s="40" t="s">
        <v>56</v>
      </c>
      <c r="AN75" s="25"/>
      <c r="AO75" s="25"/>
      <c r="AR75" s="23"/>
    </row>
    <row r="76" s="22" customFormat="true" ht="9.75" hidden="false" customHeight="false" outlineLevel="0" collapsed="false">
      <c r="B76" s="23"/>
      <c r="AR76" s="23"/>
    </row>
    <row r="77" s="22" customFormat="true" ht="6.75" hidden="false" customHeight="true" outlineLevel="0" collapsed="false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3"/>
    </row>
    <row r="81" s="22" customFormat="true" ht="6.75" hidden="false" customHeight="true" outlineLevel="0" collapsed="false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3"/>
    </row>
    <row r="82" s="22" customFormat="true" ht="24.75" hidden="false" customHeight="true" outlineLevel="0" collapsed="false">
      <c r="B82" s="23"/>
      <c r="C82" s="7" t="s">
        <v>59</v>
      </c>
      <c r="AR82" s="23"/>
    </row>
    <row r="83" s="22" customFormat="true" ht="6.75" hidden="false" customHeight="true" outlineLevel="0" collapsed="false">
      <c r="B83" s="23"/>
      <c r="AR83" s="23"/>
    </row>
    <row r="84" s="45" customFormat="true" ht="12" hidden="false" customHeight="true" outlineLevel="0" collapsed="false">
      <c r="B84" s="46"/>
      <c r="C84" s="15" t="s">
        <v>12</v>
      </c>
      <c r="L84" s="45" t="str">
        <f aca="false">K5</f>
        <v>2023-3-2</v>
      </c>
      <c r="AR84" s="46"/>
    </row>
    <row r="85" s="47" customFormat="true" ht="36.75" hidden="false" customHeight="true" outlineLevel="0" collapsed="false">
      <c r="B85" s="48"/>
      <c r="C85" s="49" t="s">
        <v>15</v>
      </c>
      <c r="L85" s="50" t="str">
        <f aca="false">K6</f>
        <v>Zajištění a oprava hřbitovní stěny severozápadní část, Vyšši Brod</v>
      </c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R85" s="48"/>
    </row>
    <row r="86" s="22" customFormat="true" ht="6.75" hidden="false" customHeight="true" outlineLevel="0" collapsed="false">
      <c r="B86" s="23"/>
      <c r="AR86" s="23"/>
    </row>
    <row r="87" s="22" customFormat="true" ht="12" hidden="false" customHeight="true" outlineLevel="0" collapsed="false">
      <c r="B87" s="23"/>
      <c r="C87" s="15" t="s">
        <v>19</v>
      </c>
      <c r="L87" s="51" t="str">
        <f aca="false">IF(K8="","",K8)</f>
        <v>Vyšší Brod</v>
      </c>
      <c r="AI87" s="15" t="s">
        <v>21</v>
      </c>
      <c r="AM87" s="52" t="str">
        <f aca="false">IF(AN8= "","",AN8)</f>
        <v>3. 3. 2023</v>
      </c>
      <c r="AN87" s="52"/>
      <c r="AR87" s="23"/>
    </row>
    <row r="88" s="22" customFormat="true" ht="6.75" hidden="false" customHeight="true" outlineLevel="0" collapsed="false">
      <c r="B88" s="23"/>
      <c r="AR88" s="23"/>
    </row>
    <row r="89" s="22" customFormat="true" ht="15" hidden="false" customHeight="true" outlineLevel="0" collapsed="false">
      <c r="B89" s="23"/>
      <c r="C89" s="15" t="s">
        <v>23</v>
      </c>
      <c r="L89" s="45" t="str">
        <f aca="false">IF(E11= "","",E11)</f>
        <v> </v>
      </c>
      <c r="AI89" s="15" t="s">
        <v>31</v>
      </c>
      <c r="AM89" s="53" t="str">
        <f aca="false">IF(E17="","",E17)</f>
        <v>OMNIS PROJEKT s.r.o.</v>
      </c>
      <c r="AN89" s="53"/>
      <c r="AO89" s="53"/>
      <c r="AP89" s="53"/>
      <c r="AR89" s="23"/>
      <c r="AS89" s="54" t="s">
        <v>60</v>
      </c>
      <c r="AT89" s="54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="22" customFormat="true" ht="15" hidden="false" customHeight="true" outlineLevel="0" collapsed="false">
      <c r="B90" s="23"/>
      <c r="C90" s="15" t="s">
        <v>27</v>
      </c>
      <c r="L90" s="45" t="str">
        <f aca="false">IF(E14= "Vyplň údaj","",E14)</f>
        <v>Kamenné stavby s.r.o.</v>
      </c>
      <c r="AI90" s="15" t="s">
        <v>36</v>
      </c>
      <c r="AM90" s="53" t="str">
        <f aca="false">IF(E20="","",E20)</f>
        <v>HAVO Consult s.ro.</v>
      </c>
      <c r="AN90" s="53"/>
      <c r="AO90" s="53"/>
      <c r="AP90" s="53"/>
      <c r="AR90" s="23"/>
      <c r="AS90" s="54"/>
      <c r="AT90" s="54"/>
      <c r="BD90" s="57"/>
    </row>
    <row r="91" s="22" customFormat="true" ht="10.5" hidden="false" customHeight="true" outlineLevel="0" collapsed="false">
      <c r="B91" s="23"/>
      <c r="AR91" s="23"/>
      <c r="AS91" s="54"/>
      <c r="AT91" s="54"/>
      <c r="BD91" s="57"/>
    </row>
    <row r="92" s="22" customFormat="true" ht="29.25" hidden="false" customHeight="true" outlineLevel="0" collapsed="false">
      <c r="B92" s="23"/>
      <c r="C92" s="58" t="s">
        <v>61</v>
      </c>
      <c r="D92" s="58"/>
      <c r="E92" s="58"/>
      <c r="F92" s="58"/>
      <c r="G92" s="58"/>
      <c r="H92" s="59"/>
      <c r="I92" s="60" t="s">
        <v>62</v>
      </c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1" t="s">
        <v>63</v>
      </c>
      <c r="AH92" s="61"/>
      <c r="AI92" s="61"/>
      <c r="AJ92" s="61"/>
      <c r="AK92" s="61"/>
      <c r="AL92" s="61"/>
      <c r="AM92" s="61"/>
      <c r="AN92" s="62" t="s">
        <v>64</v>
      </c>
      <c r="AO92" s="62"/>
      <c r="AP92" s="62"/>
      <c r="AQ92" s="63" t="s">
        <v>65</v>
      </c>
      <c r="AR92" s="23"/>
      <c r="AS92" s="64" t="s">
        <v>66</v>
      </c>
      <c r="AT92" s="65" t="s">
        <v>67</v>
      </c>
      <c r="AU92" s="65" t="s">
        <v>68</v>
      </c>
      <c r="AV92" s="65" t="s">
        <v>69</v>
      </c>
      <c r="AW92" s="65" t="s">
        <v>70</v>
      </c>
      <c r="AX92" s="65" t="s">
        <v>71</v>
      </c>
      <c r="AY92" s="65" t="s">
        <v>72</v>
      </c>
      <c r="AZ92" s="65" t="s">
        <v>73</v>
      </c>
      <c r="BA92" s="65" t="s">
        <v>74</v>
      </c>
      <c r="BB92" s="65" t="s">
        <v>75</v>
      </c>
      <c r="BC92" s="65" t="s">
        <v>76</v>
      </c>
      <c r="BD92" s="66" t="s">
        <v>77</v>
      </c>
    </row>
    <row r="93" s="22" customFormat="true" ht="10.5" hidden="false" customHeight="true" outlineLevel="0" collapsed="false">
      <c r="B93" s="23"/>
      <c r="AR93" s="23"/>
      <c r="AS93" s="67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="68" customFormat="true" ht="32.25" hidden="false" customHeight="true" outlineLevel="0" collapsed="false">
      <c r="B94" s="69"/>
      <c r="C94" s="70" t="s">
        <v>78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2" t="n">
        <f aca="false">ROUND(SUM(AG95:AG97),2)</f>
        <v>1858364.29</v>
      </c>
      <c r="AH94" s="72"/>
      <c r="AI94" s="72"/>
      <c r="AJ94" s="72"/>
      <c r="AK94" s="72"/>
      <c r="AL94" s="72"/>
      <c r="AM94" s="72"/>
      <c r="AN94" s="73" t="n">
        <f aca="false">SUM(AG94,AT94)</f>
        <v>2248620.79</v>
      </c>
      <c r="AO94" s="73"/>
      <c r="AP94" s="73"/>
      <c r="AQ94" s="74"/>
      <c r="AR94" s="69"/>
      <c r="AS94" s="75" t="n">
        <f aca="false">ROUND(SUM(AS95:AS97),2)</f>
        <v>0</v>
      </c>
      <c r="AT94" s="76" t="n">
        <f aca="false">ROUND(SUM(AV94:AW94),2)</f>
        <v>390256.5</v>
      </c>
      <c r="AU94" s="77" t="n">
        <f aca="false">ROUND(SUM(AU95:AU97),5)</f>
        <v>0</v>
      </c>
      <c r="AV94" s="76" t="n">
        <f aca="false">ROUND(AZ94*L29,2)</f>
        <v>390256.5</v>
      </c>
      <c r="AW94" s="76" t="n">
        <f aca="false">ROUND(BA94*L30,2)</f>
        <v>0</v>
      </c>
      <c r="AX94" s="76" t="n">
        <f aca="false">ROUND(BB94*L29,2)</f>
        <v>0</v>
      </c>
      <c r="AY94" s="76" t="n">
        <f aca="false">ROUND(BC94*L30,2)</f>
        <v>0</v>
      </c>
      <c r="AZ94" s="76" t="n">
        <f aca="false">ROUND(SUM(AZ95:AZ97),2)</f>
        <v>1858364.29</v>
      </c>
      <c r="BA94" s="76" t="n">
        <f aca="false">ROUND(SUM(BA95:BA97),2)</f>
        <v>0</v>
      </c>
      <c r="BB94" s="76" t="n">
        <f aca="false">ROUND(SUM(BB95:BB97),2)</f>
        <v>0</v>
      </c>
      <c r="BC94" s="76" t="n">
        <f aca="false">ROUND(SUM(BC95:BC97),2)</f>
        <v>0</v>
      </c>
      <c r="BD94" s="78" t="n">
        <f aca="false">ROUND(SUM(BD95:BD97),2)</f>
        <v>0</v>
      </c>
      <c r="BS94" s="79" t="s">
        <v>79</v>
      </c>
      <c r="BT94" s="79" t="s">
        <v>80</v>
      </c>
      <c r="BU94" s="80" t="s">
        <v>81</v>
      </c>
      <c r="BV94" s="79" t="s">
        <v>82</v>
      </c>
      <c r="BW94" s="79" t="s">
        <v>3</v>
      </c>
      <c r="BX94" s="79" t="s">
        <v>83</v>
      </c>
      <c r="CL94" s="79"/>
    </row>
    <row r="95" s="92" customFormat="true" ht="16.5" hidden="false" customHeight="true" outlineLevel="0" collapsed="false">
      <c r="A95" s="81" t="s">
        <v>84</v>
      </c>
      <c r="B95" s="82"/>
      <c r="C95" s="83"/>
      <c r="D95" s="84" t="s">
        <v>85</v>
      </c>
      <c r="E95" s="84"/>
      <c r="F95" s="84"/>
      <c r="G95" s="84"/>
      <c r="H95" s="84"/>
      <c r="I95" s="85"/>
      <c r="J95" s="84" t="s">
        <v>86</v>
      </c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6" t="n">
        <f aca="false">'01 - Bourací práce'!J30</f>
        <v>282281.19</v>
      </c>
      <c r="AH95" s="86"/>
      <c r="AI95" s="86"/>
      <c r="AJ95" s="86"/>
      <c r="AK95" s="86"/>
      <c r="AL95" s="86"/>
      <c r="AM95" s="86"/>
      <c r="AN95" s="86" t="n">
        <f aca="false">SUM(AG95,AT95)</f>
        <v>341560.24</v>
      </c>
      <c r="AO95" s="86"/>
      <c r="AP95" s="86"/>
      <c r="AQ95" s="87" t="s">
        <v>87</v>
      </c>
      <c r="AR95" s="82"/>
      <c r="AS95" s="88" t="n">
        <v>0</v>
      </c>
      <c r="AT95" s="89" t="n">
        <f aca="false">ROUND(SUM(AV95:AW95),2)</f>
        <v>59279.05</v>
      </c>
      <c r="AU95" s="90" t="n">
        <f aca="false">'01 - Bourací práce'!P119</f>
        <v>0</v>
      </c>
      <c r="AV95" s="89" t="n">
        <f aca="false">'01 - Bourací práce'!J33</f>
        <v>59279.05</v>
      </c>
      <c r="AW95" s="89" t="n">
        <f aca="false">'01 - Bourací práce'!J34</f>
        <v>0</v>
      </c>
      <c r="AX95" s="89" t="n">
        <f aca="false">'01 - Bourací práce'!J35</f>
        <v>0</v>
      </c>
      <c r="AY95" s="89" t="n">
        <f aca="false">'01 - Bourací práce'!J36</f>
        <v>0</v>
      </c>
      <c r="AZ95" s="89" t="n">
        <f aca="false">'01 - Bourací práce'!F33</f>
        <v>282281.19</v>
      </c>
      <c r="BA95" s="89" t="n">
        <f aca="false">'01 - Bourací práce'!F34</f>
        <v>0</v>
      </c>
      <c r="BB95" s="89" t="n">
        <f aca="false">'01 - Bourací práce'!F35</f>
        <v>0</v>
      </c>
      <c r="BC95" s="89" t="n">
        <f aca="false">'01 - Bourací práce'!F36</f>
        <v>0</v>
      </c>
      <c r="BD95" s="91" t="n">
        <f aca="false">'01 - Bourací práce'!F37</f>
        <v>0</v>
      </c>
      <c r="BT95" s="93" t="s">
        <v>88</v>
      </c>
      <c r="BV95" s="93" t="s">
        <v>82</v>
      </c>
      <c r="BW95" s="93" t="s">
        <v>89</v>
      </c>
      <c r="BX95" s="93" t="s">
        <v>3</v>
      </c>
      <c r="CL95" s="93"/>
      <c r="CM95" s="93" t="s">
        <v>90</v>
      </c>
    </row>
    <row r="96" s="92" customFormat="true" ht="16.5" hidden="false" customHeight="true" outlineLevel="0" collapsed="false">
      <c r="A96" s="81" t="s">
        <v>84</v>
      </c>
      <c r="B96" s="82"/>
      <c r="C96" s="83"/>
      <c r="D96" s="84" t="s">
        <v>91</v>
      </c>
      <c r="E96" s="84"/>
      <c r="F96" s="84"/>
      <c r="G96" s="84"/>
      <c r="H96" s="84"/>
      <c r="I96" s="85"/>
      <c r="J96" s="84" t="s">
        <v>92</v>
      </c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6" t="n">
        <f aca="false">'02 - Stavební část'!J30</f>
        <v>1456083.1</v>
      </c>
      <c r="AH96" s="86"/>
      <c r="AI96" s="86"/>
      <c r="AJ96" s="86"/>
      <c r="AK96" s="86"/>
      <c r="AL96" s="86"/>
      <c r="AM96" s="86"/>
      <c r="AN96" s="86" t="n">
        <f aca="false">SUM(AG96,AT96)</f>
        <v>1761860.55</v>
      </c>
      <c r="AO96" s="86"/>
      <c r="AP96" s="86"/>
      <c r="AQ96" s="87" t="s">
        <v>87</v>
      </c>
      <c r="AR96" s="82"/>
      <c r="AS96" s="88" t="n">
        <v>0</v>
      </c>
      <c r="AT96" s="89" t="n">
        <f aca="false">ROUND(SUM(AV96:AW96),2)</f>
        <v>305777.45</v>
      </c>
      <c r="AU96" s="90" t="n">
        <f aca="false">'02 - Stavební část'!P124</f>
        <v>0</v>
      </c>
      <c r="AV96" s="89" t="n">
        <f aca="false">'02 - Stavební část'!J33</f>
        <v>305777.45</v>
      </c>
      <c r="AW96" s="89" t="n">
        <f aca="false">'02 - Stavební část'!J34</f>
        <v>0</v>
      </c>
      <c r="AX96" s="89" t="n">
        <f aca="false">'02 - Stavební část'!J35</f>
        <v>0</v>
      </c>
      <c r="AY96" s="89" t="n">
        <f aca="false">'02 - Stavební část'!J36</f>
        <v>0</v>
      </c>
      <c r="AZ96" s="89" t="n">
        <f aca="false">'02 - Stavební část'!F33</f>
        <v>1456083.1</v>
      </c>
      <c r="BA96" s="89" t="n">
        <f aca="false">'02 - Stavební část'!F34</f>
        <v>0</v>
      </c>
      <c r="BB96" s="89" t="n">
        <f aca="false">'02 - Stavební část'!F35</f>
        <v>0</v>
      </c>
      <c r="BC96" s="89" t="n">
        <f aca="false">'02 - Stavební část'!F36</f>
        <v>0</v>
      </c>
      <c r="BD96" s="91" t="n">
        <f aca="false">'02 - Stavební část'!F37</f>
        <v>0</v>
      </c>
      <c r="BT96" s="93" t="s">
        <v>88</v>
      </c>
      <c r="BV96" s="93" t="s">
        <v>82</v>
      </c>
      <c r="BW96" s="93" t="s">
        <v>93</v>
      </c>
      <c r="BX96" s="93" t="s">
        <v>3</v>
      </c>
      <c r="CL96" s="93"/>
      <c r="CM96" s="93" t="s">
        <v>90</v>
      </c>
    </row>
    <row r="97" s="92" customFormat="true" ht="16.5" hidden="false" customHeight="true" outlineLevel="0" collapsed="false">
      <c r="A97" s="81" t="s">
        <v>84</v>
      </c>
      <c r="B97" s="82"/>
      <c r="C97" s="83"/>
      <c r="D97" s="84" t="s">
        <v>94</v>
      </c>
      <c r="E97" s="84"/>
      <c r="F97" s="84"/>
      <c r="G97" s="84"/>
      <c r="H97" s="84"/>
      <c r="I97" s="85"/>
      <c r="J97" s="84" t="s">
        <v>95</v>
      </c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6" t="n">
        <f aca="false">'03 - VRN'!J30</f>
        <v>120000</v>
      </c>
      <c r="AH97" s="86"/>
      <c r="AI97" s="86"/>
      <c r="AJ97" s="86"/>
      <c r="AK97" s="86"/>
      <c r="AL97" s="86"/>
      <c r="AM97" s="86"/>
      <c r="AN97" s="86" t="n">
        <f aca="false">SUM(AG97,AT97)</f>
        <v>145200</v>
      </c>
      <c r="AO97" s="86"/>
      <c r="AP97" s="86"/>
      <c r="AQ97" s="87" t="s">
        <v>87</v>
      </c>
      <c r="AR97" s="82"/>
      <c r="AS97" s="94" t="n">
        <v>0</v>
      </c>
      <c r="AT97" s="95" t="n">
        <f aca="false">ROUND(SUM(AV97:AW97),2)</f>
        <v>25200</v>
      </c>
      <c r="AU97" s="96" t="n">
        <f aca="false">'03 - VRN'!P119</f>
        <v>0</v>
      </c>
      <c r="AV97" s="95" t="n">
        <f aca="false">'03 - VRN'!J33</f>
        <v>25200</v>
      </c>
      <c r="AW97" s="95" t="n">
        <f aca="false">'03 - VRN'!J34</f>
        <v>0</v>
      </c>
      <c r="AX97" s="95" t="n">
        <f aca="false">'03 - VRN'!J35</f>
        <v>0</v>
      </c>
      <c r="AY97" s="95" t="n">
        <f aca="false">'03 - VRN'!J36</f>
        <v>0</v>
      </c>
      <c r="AZ97" s="95" t="n">
        <f aca="false">'03 - VRN'!F33</f>
        <v>120000</v>
      </c>
      <c r="BA97" s="95" t="n">
        <f aca="false">'03 - VRN'!F34</f>
        <v>0</v>
      </c>
      <c r="BB97" s="95" t="n">
        <f aca="false">'03 - VRN'!F35</f>
        <v>0</v>
      </c>
      <c r="BC97" s="95" t="n">
        <f aca="false">'03 - VRN'!F36</f>
        <v>0</v>
      </c>
      <c r="BD97" s="97" t="n">
        <f aca="false">'03 - VRN'!F37</f>
        <v>0</v>
      </c>
      <c r="BT97" s="93" t="s">
        <v>88</v>
      </c>
      <c r="BV97" s="93" t="s">
        <v>82</v>
      </c>
      <c r="BW97" s="93" t="s">
        <v>96</v>
      </c>
      <c r="BX97" s="93" t="s">
        <v>3</v>
      </c>
      <c r="CL97" s="93"/>
      <c r="CM97" s="93" t="s">
        <v>90</v>
      </c>
    </row>
    <row r="98" s="22" customFormat="true" ht="30" hidden="false" customHeight="true" outlineLevel="0" collapsed="false">
      <c r="B98" s="23"/>
      <c r="AR98" s="23"/>
    </row>
    <row r="99" s="22" customFormat="true" ht="6.75" hidden="false" customHeight="true" outlineLevel="0" collapsed="false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3"/>
    </row>
  </sheetData>
  <mergeCells count="50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</mergeCells>
  <hyperlinks>
    <hyperlink ref="A95" location="'01 - Bourací práce'!C2" display="/"/>
    <hyperlink ref="A96" location="'02 - Stavební část'!C2" display="/"/>
    <hyperlink ref="A97" location="'03 - VRN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BM13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4765625" defaultRowHeight="14.25" zeroHeight="false" outlineLevelRow="0" outlineLevelCol="0"/>
  <cols>
    <col collapsed="false" customWidth="true" hidden="false" outlineLevel="0" max="1" min="1" style="0" width="8.28"/>
    <col collapsed="false" customWidth="true" hidden="false" outlineLevel="0" max="2" min="2" style="0" width="1.15"/>
    <col collapsed="false" customWidth="true" hidden="false" outlineLevel="0" max="3" min="3" style="0" width="4.15"/>
    <col collapsed="false" customWidth="true" hidden="false" outlineLevel="0" max="4" min="4" style="0" width="4.28"/>
    <col collapsed="false" customWidth="true" hidden="false" outlineLevel="0" max="5" min="5" style="0" width="17.15"/>
    <col collapsed="false" customWidth="true" hidden="false" outlineLevel="0" max="6" min="6" style="0" width="50.85"/>
    <col collapsed="false" customWidth="true" hidden="false" outlineLevel="0" max="7" min="7" style="0" width="7.43"/>
    <col collapsed="false" customWidth="true" hidden="false" outlineLevel="0" max="8" min="8" style="0" width="14"/>
    <col collapsed="false" customWidth="true" hidden="false" outlineLevel="0" max="9" min="9" style="0" width="15.85"/>
    <col collapsed="false" customWidth="true" hidden="false" outlineLevel="0" max="11" min="10" style="0" width="22.28"/>
    <col collapsed="false" customWidth="true" hidden="false" outlineLevel="0" max="12" min="12" style="0" width="9.28"/>
    <col collapsed="false" customWidth="true" hidden="true" outlineLevel="0" max="13" min="13" style="0" width="10.85"/>
    <col collapsed="false" customWidth="true" hidden="true" outlineLevel="0" max="14" min="14" style="0" width="9.28"/>
    <col collapsed="false" customWidth="true" hidden="true" outlineLevel="0" max="20" min="15" style="0" width="14.15"/>
    <col collapsed="false" customWidth="true" hidden="true" outlineLevel="0" max="21" min="21" style="0" width="16.28"/>
    <col collapsed="false" customWidth="true" hidden="false" outlineLevel="0" max="22" min="22" style="0" width="12.28"/>
    <col collapsed="false" customWidth="true" hidden="false" outlineLevel="0" max="23" min="23" style="0" width="16.28"/>
    <col collapsed="false" customWidth="true" hidden="false" outlineLevel="0" max="24" min="24" style="0" width="12.28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28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28"/>
    <col collapsed="false" customWidth="true" hidden="true" outlineLevel="0" max="65" min="44" style="0" width="9.28"/>
  </cols>
  <sheetData>
    <row r="2" customFormat="false" ht="36.7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89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90</v>
      </c>
    </row>
    <row r="4" customFormat="false" ht="24.75" hidden="false" customHeight="true" outlineLevel="0" collapsed="false">
      <c r="B4" s="6"/>
      <c r="D4" s="7" t="s">
        <v>97</v>
      </c>
      <c r="L4" s="6"/>
      <c r="M4" s="98" t="s">
        <v>9</v>
      </c>
      <c r="AT4" s="3" t="s">
        <v>2</v>
      </c>
    </row>
    <row r="5" customFormat="false" ht="6.7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16.5" hidden="false" customHeight="true" outlineLevel="0" collapsed="false">
      <c r="B7" s="6"/>
      <c r="E7" s="99" t="str">
        <f aca="false">'Rekapitulace stavby'!K6</f>
        <v>Zajištění a oprava hřbitovní stěny severozápadní část, Vyšši Brod</v>
      </c>
      <c r="F7" s="99"/>
      <c r="G7" s="99"/>
      <c r="H7" s="99"/>
      <c r="L7" s="6"/>
    </row>
    <row r="8" s="22" customFormat="true" ht="12" hidden="false" customHeight="true" outlineLevel="0" collapsed="false">
      <c r="B8" s="23"/>
      <c r="D8" s="15" t="s">
        <v>98</v>
      </c>
      <c r="L8" s="23"/>
    </row>
    <row r="9" s="22" customFormat="true" ht="16.5" hidden="false" customHeight="true" outlineLevel="0" collapsed="false">
      <c r="B9" s="23"/>
      <c r="E9" s="100" t="s">
        <v>99</v>
      </c>
      <c r="F9" s="100"/>
      <c r="G9" s="100"/>
      <c r="H9" s="100"/>
      <c r="L9" s="23"/>
    </row>
    <row r="10" s="22" customFormat="true" ht="9.75" hidden="false" customHeight="false" outlineLevel="0" collapsed="false">
      <c r="B10" s="23"/>
      <c r="L10" s="23"/>
    </row>
    <row r="11" s="22" customFormat="true" ht="12" hidden="false" customHeight="true" outlineLevel="0" collapsed="false">
      <c r="B11" s="23"/>
      <c r="D11" s="15" t="s">
        <v>17</v>
      </c>
      <c r="F11" s="16"/>
      <c r="I11" s="15" t="s">
        <v>18</v>
      </c>
      <c r="J11" s="16"/>
      <c r="L11" s="23"/>
    </row>
    <row r="12" s="22" customFormat="true" ht="12" hidden="false" customHeight="true" outlineLevel="0" collapsed="false">
      <c r="B12" s="23"/>
      <c r="D12" s="15" t="s">
        <v>19</v>
      </c>
      <c r="F12" s="16" t="s">
        <v>20</v>
      </c>
      <c r="I12" s="15" t="s">
        <v>21</v>
      </c>
      <c r="J12" s="101" t="str">
        <f aca="false">'Rekapitulace stavby'!AN8</f>
        <v>3. 3. 2023</v>
      </c>
      <c r="L12" s="23"/>
    </row>
    <row r="13" s="22" customFormat="true" ht="10.5" hidden="false" customHeight="true" outlineLevel="0" collapsed="false">
      <c r="B13" s="23"/>
      <c r="L13" s="23"/>
    </row>
    <row r="14" s="22" customFormat="true" ht="12" hidden="false" customHeight="true" outlineLevel="0" collapsed="false">
      <c r="B14" s="23"/>
      <c r="D14" s="15" t="s">
        <v>23</v>
      </c>
      <c r="I14" s="15" t="s">
        <v>24</v>
      </c>
      <c r="J14" s="16" t="str">
        <f aca="false">IF('Rekapitulace stavby'!AN10="","",'Rekapitulace stavby'!AN10)</f>
        <v/>
      </c>
      <c r="L14" s="23"/>
    </row>
    <row r="15" s="22" customFormat="true" ht="18" hidden="false" customHeight="true" outlineLevel="0" collapsed="false">
      <c r="B15" s="23"/>
      <c r="E15" s="16" t="str">
        <f aca="false">IF('Rekapitulace stavby'!E11="","",'Rekapitulace stavby'!E11)</f>
        <v> </v>
      </c>
      <c r="I15" s="15" t="s">
        <v>26</v>
      </c>
      <c r="J15" s="16" t="str">
        <f aca="false">IF('Rekapitulace stavby'!AN11="","",'Rekapitulace stavby'!AN11)</f>
        <v/>
      </c>
      <c r="L15" s="23"/>
    </row>
    <row r="16" s="22" customFormat="true" ht="6.75" hidden="false" customHeight="true" outlineLevel="0" collapsed="false">
      <c r="B16" s="23"/>
      <c r="L16" s="23"/>
    </row>
    <row r="17" s="22" customFormat="true" ht="12" hidden="false" customHeight="true" outlineLevel="0" collapsed="false">
      <c r="B17" s="23"/>
      <c r="D17" s="15" t="s">
        <v>27</v>
      </c>
      <c r="I17" s="15" t="s">
        <v>24</v>
      </c>
      <c r="J17" s="17" t="str">
        <f aca="false">'Rekapitulace stavby'!AN13</f>
        <v>051 34 099</v>
      </c>
      <c r="L17" s="23"/>
    </row>
    <row r="18" s="22" customFormat="true" ht="18" hidden="false" customHeight="true" outlineLevel="0" collapsed="false">
      <c r="B18" s="23"/>
      <c r="E18" s="102" t="str">
        <f aca="false">'Rekapitulace stavby'!E14</f>
        <v>Kamenné stavby s.r.o.</v>
      </c>
      <c r="F18" s="102"/>
      <c r="G18" s="102"/>
      <c r="H18" s="102"/>
      <c r="I18" s="15" t="s">
        <v>26</v>
      </c>
      <c r="J18" s="17" t="str">
        <f aca="false">'Rekapitulace stavby'!AN14</f>
        <v>CZ05134099</v>
      </c>
      <c r="L18" s="23"/>
    </row>
    <row r="19" s="22" customFormat="true" ht="6.75" hidden="false" customHeight="true" outlineLevel="0" collapsed="false">
      <c r="B19" s="23"/>
      <c r="L19" s="23"/>
    </row>
    <row r="20" s="22" customFormat="true" ht="12" hidden="false" customHeight="true" outlineLevel="0" collapsed="false">
      <c r="B20" s="23"/>
      <c r="D20" s="15" t="s">
        <v>31</v>
      </c>
      <c r="I20" s="15" t="s">
        <v>24</v>
      </c>
      <c r="J20" s="16" t="s">
        <v>32</v>
      </c>
      <c r="L20" s="23"/>
    </row>
    <row r="21" s="22" customFormat="true" ht="18" hidden="false" customHeight="true" outlineLevel="0" collapsed="false">
      <c r="B21" s="23"/>
      <c r="E21" s="16" t="s">
        <v>33</v>
      </c>
      <c r="I21" s="15" t="s">
        <v>26</v>
      </c>
      <c r="J21" s="16" t="s">
        <v>34</v>
      </c>
      <c r="L21" s="23"/>
    </row>
    <row r="22" s="22" customFormat="true" ht="6.75" hidden="false" customHeight="true" outlineLevel="0" collapsed="false">
      <c r="B22" s="23"/>
      <c r="L22" s="23"/>
    </row>
    <row r="23" s="22" customFormat="true" ht="12" hidden="false" customHeight="true" outlineLevel="0" collapsed="false">
      <c r="B23" s="23"/>
      <c r="D23" s="15" t="s">
        <v>36</v>
      </c>
      <c r="I23" s="15" t="s">
        <v>24</v>
      </c>
      <c r="J23" s="16" t="s">
        <v>37</v>
      </c>
      <c r="L23" s="23"/>
    </row>
    <row r="24" s="22" customFormat="true" ht="18" hidden="false" customHeight="true" outlineLevel="0" collapsed="false">
      <c r="B24" s="23"/>
      <c r="E24" s="16" t="s">
        <v>38</v>
      </c>
      <c r="I24" s="15" t="s">
        <v>26</v>
      </c>
      <c r="J24" s="16"/>
      <c r="L24" s="23"/>
    </row>
    <row r="25" s="22" customFormat="true" ht="6.75" hidden="false" customHeight="true" outlineLevel="0" collapsed="false">
      <c r="B25" s="23"/>
      <c r="L25" s="23"/>
    </row>
    <row r="26" s="22" customFormat="true" ht="12" hidden="false" customHeight="true" outlineLevel="0" collapsed="false">
      <c r="B26" s="23"/>
      <c r="D26" s="15" t="s">
        <v>39</v>
      </c>
      <c r="L26" s="23"/>
    </row>
    <row r="27" s="103" customFormat="true" ht="16.5" hidden="false" customHeight="true" outlineLevel="0" collapsed="false">
      <c r="B27" s="104"/>
      <c r="E27" s="20"/>
      <c r="F27" s="20"/>
      <c r="G27" s="20"/>
      <c r="H27" s="20"/>
      <c r="L27" s="104"/>
    </row>
    <row r="28" s="22" customFormat="true" ht="6.75" hidden="false" customHeight="true" outlineLevel="0" collapsed="false">
      <c r="B28" s="23"/>
      <c r="L28" s="23"/>
    </row>
    <row r="29" s="22" customFormat="true" ht="6.75" hidden="false" customHeight="true" outlineLevel="0" collapsed="false">
      <c r="B29" s="23"/>
      <c r="D29" s="55"/>
      <c r="E29" s="55"/>
      <c r="F29" s="55"/>
      <c r="G29" s="55"/>
      <c r="H29" s="55"/>
      <c r="I29" s="55"/>
      <c r="J29" s="55"/>
      <c r="K29" s="55"/>
      <c r="L29" s="23"/>
    </row>
    <row r="30" s="22" customFormat="true" ht="24.75" hidden="false" customHeight="true" outlineLevel="0" collapsed="false">
      <c r="B30" s="23"/>
      <c r="D30" s="105" t="s">
        <v>40</v>
      </c>
      <c r="J30" s="106" t="n">
        <f aca="false">ROUND(J119, 2)</f>
        <v>282281.19</v>
      </c>
      <c r="L30" s="23"/>
    </row>
    <row r="31" s="22" customFormat="true" ht="6.75" hidden="false" customHeight="true" outlineLevel="0" collapsed="false">
      <c r="B31" s="23"/>
      <c r="D31" s="55"/>
      <c r="E31" s="55"/>
      <c r="F31" s="55"/>
      <c r="G31" s="55"/>
      <c r="H31" s="55"/>
      <c r="I31" s="55"/>
      <c r="J31" s="55"/>
      <c r="K31" s="55"/>
      <c r="L31" s="23"/>
    </row>
    <row r="32" s="22" customFormat="true" ht="14.25" hidden="false" customHeight="true" outlineLevel="0" collapsed="false">
      <c r="B32" s="23"/>
      <c r="F32" s="107" t="s">
        <v>42</v>
      </c>
      <c r="I32" s="107" t="s">
        <v>41</v>
      </c>
      <c r="J32" s="107" t="s">
        <v>43</v>
      </c>
      <c r="L32" s="23"/>
    </row>
    <row r="33" s="22" customFormat="true" ht="14.25" hidden="false" customHeight="true" outlineLevel="0" collapsed="false">
      <c r="B33" s="23"/>
      <c r="D33" s="108" t="s">
        <v>44</v>
      </c>
      <c r="E33" s="15" t="s">
        <v>45</v>
      </c>
      <c r="F33" s="109" t="n">
        <f aca="false">ROUND((SUM(BE119:BE138)),  2)</f>
        <v>282281.19</v>
      </c>
      <c r="I33" s="110" t="n">
        <v>0.21</v>
      </c>
      <c r="J33" s="109" t="n">
        <f aca="false">ROUND(((SUM(BE119:BE138))*I33),  2)</f>
        <v>59279.05</v>
      </c>
      <c r="L33" s="23"/>
    </row>
    <row r="34" s="22" customFormat="true" ht="14.25" hidden="false" customHeight="true" outlineLevel="0" collapsed="false">
      <c r="B34" s="23"/>
      <c r="E34" s="15" t="s">
        <v>46</v>
      </c>
      <c r="F34" s="109" t="n">
        <f aca="false">ROUND((SUM(BF119:BF138)),  2)</f>
        <v>0</v>
      </c>
      <c r="I34" s="110" t="n">
        <v>0.15</v>
      </c>
      <c r="J34" s="109" t="n">
        <f aca="false">ROUND(((SUM(BF119:BF138))*I34),  2)</f>
        <v>0</v>
      </c>
      <c r="L34" s="23"/>
    </row>
    <row r="35" s="22" customFormat="true" ht="14.25" hidden="true" customHeight="true" outlineLevel="0" collapsed="false">
      <c r="B35" s="23"/>
      <c r="E35" s="15" t="s">
        <v>47</v>
      </c>
      <c r="F35" s="109" t="n">
        <f aca="false">ROUND((SUM(BG119:BG138)),  2)</f>
        <v>0</v>
      </c>
      <c r="I35" s="110" t="n">
        <v>0.21</v>
      </c>
      <c r="J35" s="109" t="n">
        <f aca="false">0</f>
        <v>0</v>
      </c>
      <c r="L35" s="23"/>
    </row>
    <row r="36" s="22" customFormat="true" ht="14.25" hidden="true" customHeight="true" outlineLevel="0" collapsed="false">
      <c r="B36" s="23"/>
      <c r="E36" s="15" t="s">
        <v>48</v>
      </c>
      <c r="F36" s="109" t="n">
        <f aca="false">ROUND((SUM(BH119:BH138)),  2)</f>
        <v>0</v>
      </c>
      <c r="I36" s="110" t="n">
        <v>0.15</v>
      </c>
      <c r="J36" s="109" t="n">
        <f aca="false">0</f>
        <v>0</v>
      </c>
      <c r="L36" s="23"/>
    </row>
    <row r="37" s="22" customFormat="true" ht="14.25" hidden="true" customHeight="true" outlineLevel="0" collapsed="false">
      <c r="B37" s="23"/>
      <c r="E37" s="15" t="s">
        <v>49</v>
      </c>
      <c r="F37" s="109" t="n">
        <f aca="false">ROUND((SUM(BI119:BI138)),  2)</f>
        <v>0</v>
      </c>
      <c r="I37" s="110" t="n">
        <v>0</v>
      </c>
      <c r="J37" s="109" t="n">
        <f aca="false">0</f>
        <v>0</v>
      </c>
      <c r="L37" s="23"/>
    </row>
    <row r="38" s="22" customFormat="true" ht="6.75" hidden="false" customHeight="true" outlineLevel="0" collapsed="false">
      <c r="B38" s="23"/>
      <c r="L38" s="23"/>
    </row>
    <row r="39" s="22" customFormat="true" ht="24.75" hidden="false" customHeight="true" outlineLevel="0" collapsed="false">
      <c r="B39" s="23"/>
      <c r="C39" s="111"/>
      <c r="D39" s="112" t="s">
        <v>50</v>
      </c>
      <c r="E39" s="59"/>
      <c r="F39" s="59"/>
      <c r="G39" s="113" t="s">
        <v>51</v>
      </c>
      <c r="H39" s="114" t="s">
        <v>52</v>
      </c>
      <c r="I39" s="59"/>
      <c r="J39" s="115" t="n">
        <f aca="false">SUM(J30:J37)</f>
        <v>341560.24</v>
      </c>
      <c r="K39" s="116"/>
      <c r="L39" s="23"/>
    </row>
    <row r="40" s="22" customFormat="true" ht="14.25" hidden="false" customHeight="true" outlineLevel="0" collapsed="false">
      <c r="B40" s="23"/>
      <c r="L40" s="23"/>
    </row>
    <row r="41" customFormat="false" ht="14.25" hidden="false" customHeight="true" outlineLevel="0" collapsed="false">
      <c r="B41" s="6"/>
      <c r="L41" s="6"/>
    </row>
    <row r="42" customFormat="false" ht="14.25" hidden="false" customHeight="true" outlineLevel="0" collapsed="false">
      <c r="B42" s="6"/>
      <c r="L42" s="6"/>
    </row>
    <row r="43" customFormat="false" ht="14.25" hidden="false" customHeight="true" outlineLevel="0" collapsed="false">
      <c r="B43" s="6"/>
      <c r="L43" s="6"/>
    </row>
    <row r="44" customFormat="false" ht="14.25" hidden="false" customHeight="true" outlineLevel="0" collapsed="false">
      <c r="B44" s="6"/>
      <c r="L44" s="6"/>
    </row>
    <row r="45" customFormat="false" ht="14.25" hidden="false" customHeight="true" outlineLevel="0" collapsed="false">
      <c r="B45" s="6"/>
      <c r="L45" s="6"/>
    </row>
    <row r="46" customFormat="false" ht="14.25" hidden="false" customHeight="true" outlineLevel="0" collapsed="false">
      <c r="B46" s="6"/>
      <c r="L46" s="6"/>
    </row>
    <row r="47" customFormat="false" ht="14.25" hidden="false" customHeight="true" outlineLevel="0" collapsed="false">
      <c r="B47" s="6"/>
      <c r="L47" s="6"/>
    </row>
    <row r="48" customFormat="false" ht="14.25" hidden="false" customHeight="true" outlineLevel="0" collapsed="false">
      <c r="B48" s="6"/>
      <c r="L48" s="6"/>
    </row>
    <row r="49" customFormat="false" ht="14.25" hidden="false" customHeight="true" outlineLevel="0" collapsed="false">
      <c r="B49" s="6"/>
      <c r="L49" s="6"/>
    </row>
    <row r="50" s="22" customFormat="true" ht="14.25" hidden="false" customHeight="true" outlineLevel="0" collapsed="false">
      <c r="B50" s="23"/>
      <c r="D50" s="38" t="s">
        <v>53</v>
      </c>
      <c r="E50" s="39"/>
      <c r="F50" s="39"/>
      <c r="G50" s="38" t="s">
        <v>54</v>
      </c>
      <c r="H50" s="39"/>
      <c r="I50" s="39"/>
      <c r="J50" s="39"/>
      <c r="K50" s="39"/>
      <c r="L50" s="23"/>
    </row>
    <row r="51" customFormat="false" ht="9.75" hidden="false" customHeight="false" outlineLevel="0" collapsed="false">
      <c r="B51" s="6"/>
      <c r="L51" s="6"/>
    </row>
    <row r="52" customFormat="false" ht="9.75" hidden="false" customHeight="false" outlineLevel="0" collapsed="false">
      <c r="B52" s="6"/>
      <c r="L52" s="6"/>
    </row>
    <row r="53" customFormat="false" ht="9.75" hidden="false" customHeight="false" outlineLevel="0" collapsed="false">
      <c r="B53" s="6"/>
      <c r="L53" s="6"/>
    </row>
    <row r="54" customFormat="false" ht="9.75" hidden="false" customHeight="false" outlineLevel="0" collapsed="false">
      <c r="B54" s="6"/>
      <c r="L54" s="6"/>
    </row>
    <row r="55" customFormat="false" ht="9.75" hidden="false" customHeight="false" outlineLevel="0" collapsed="false">
      <c r="B55" s="6"/>
      <c r="L55" s="6"/>
    </row>
    <row r="56" customFormat="false" ht="9.75" hidden="false" customHeight="false" outlineLevel="0" collapsed="false">
      <c r="B56" s="6"/>
      <c r="L56" s="6"/>
    </row>
    <row r="57" customFormat="false" ht="9.75" hidden="false" customHeight="false" outlineLevel="0" collapsed="false">
      <c r="B57" s="6"/>
      <c r="L57" s="6"/>
    </row>
    <row r="58" customFormat="false" ht="9.75" hidden="false" customHeight="false" outlineLevel="0" collapsed="false">
      <c r="B58" s="6"/>
      <c r="L58" s="6"/>
    </row>
    <row r="59" customFormat="false" ht="9.75" hidden="false" customHeight="false" outlineLevel="0" collapsed="false">
      <c r="B59" s="6"/>
      <c r="L59" s="6"/>
    </row>
    <row r="60" customFormat="false" ht="9.75" hidden="false" customHeight="false" outlineLevel="0" collapsed="false">
      <c r="B60" s="6"/>
      <c r="L60" s="6"/>
    </row>
    <row r="61" s="22" customFormat="true" ht="12.75" hidden="false" customHeight="false" outlineLevel="0" collapsed="false">
      <c r="B61" s="23"/>
      <c r="D61" s="40" t="s">
        <v>55</v>
      </c>
      <c r="E61" s="25"/>
      <c r="F61" s="117" t="s">
        <v>56</v>
      </c>
      <c r="G61" s="40" t="s">
        <v>55</v>
      </c>
      <c r="H61" s="25"/>
      <c r="I61" s="25"/>
      <c r="J61" s="118" t="s">
        <v>56</v>
      </c>
      <c r="K61" s="25"/>
      <c r="L61" s="23"/>
    </row>
    <row r="62" customFormat="false" ht="9.75" hidden="false" customHeight="false" outlineLevel="0" collapsed="false">
      <c r="B62" s="6"/>
      <c r="L62" s="6"/>
    </row>
    <row r="63" customFormat="false" ht="9.75" hidden="false" customHeight="false" outlineLevel="0" collapsed="false">
      <c r="B63" s="6"/>
      <c r="L63" s="6"/>
    </row>
    <row r="64" customFormat="false" ht="9.75" hidden="false" customHeight="false" outlineLevel="0" collapsed="false">
      <c r="B64" s="6"/>
      <c r="L64" s="6"/>
    </row>
    <row r="65" s="22" customFormat="true" ht="12.75" hidden="false" customHeight="false" outlineLevel="0" collapsed="false">
      <c r="B65" s="23"/>
      <c r="D65" s="38" t="s">
        <v>57</v>
      </c>
      <c r="E65" s="39"/>
      <c r="F65" s="39"/>
      <c r="G65" s="38" t="s">
        <v>58</v>
      </c>
      <c r="H65" s="39"/>
      <c r="I65" s="39"/>
      <c r="J65" s="39"/>
      <c r="K65" s="39"/>
      <c r="L65" s="23"/>
    </row>
    <row r="66" customFormat="false" ht="9.75" hidden="false" customHeight="false" outlineLevel="0" collapsed="false">
      <c r="B66" s="6"/>
      <c r="L66" s="6"/>
    </row>
    <row r="67" customFormat="false" ht="9.75" hidden="false" customHeight="false" outlineLevel="0" collapsed="false">
      <c r="B67" s="6"/>
      <c r="L67" s="6"/>
    </row>
    <row r="68" customFormat="false" ht="9.75" hidden="false" customHeight="false" outlineLevel="0" collapsed="false">
      <c r="B68" s="6"/>
      <c r="L68" s="6"/>
    </row>
    <row r="69" customFormat="false" ht="9.75" hidden="false" customHeight="false" outlineLevel="0" collapsed="false">
      <c r="B69" s="6"/>
      <c r="L69" s="6"/>
    </row>
    <row r="70" customFormat="false" ht="9.75" hidden="false" customHeight="false" outlineLevel="0" collapsed="false">
      <c r="B70" s="6"/>
      <c r="L70" s="6"/>
    </row>
    <row r="71" customFormat="false" ht="9.75" hidden="false" customHeight="false" outlineLevel="0" collapsed="false">
      <c r="B71" s="6"/>
      <c r="L71" s="6"/>
    </row>
    <row r="72" customFormat="false" ht="9.75" hidden="false" customHeight="false" outlineLevel="0" collapsed="false">
      <c r="B72" s="6"/>
      <c r="L72" s="6"/>
    </row>
    <row r="73" customFormat="false" ht="9.75" hidden="false" customHeight="false" outlineLevel="0" collapsed="false">
      <c r="B73" s="6"/>
      <c r="L73" s="6"/>
    </row>
    <row r="74" customFormat="false" ht="9.75" hidden="false" customHeight="false" outlineLevel="0" collapsed="false">
      <c r="B74" s="6"/>
      <c r="L74" s="6"/>
    </row>
    <row r="75" customFormat="false" ht="9.75" hidden="false" customHeight="false" outlineLevel="0" collapsed="false">
      <c r="B75" s="6"/>
      <c r="L75" s="6"/>
    </row>
    <row r="76" s="22" customFormat="true" ht="12.75" hidden="false" customHeight="false" outlineLevel="0" collapsed="false">
      <c r="B76" s="23"/>
      <c r="D76" s="40" t="s">
        <v>55</v>
      </c>
      <c r="E76" s="25"/>
      <c r="F76" s="117" t="s">
        <v>56</v>
      </c>
      <c r="G76" s="40" t="s">
        <v>55</v>
      </c>
      <c r="H76" s="25"/>
      <c r="I76" s="25"/>
      <c r="J76" s="118" t="s">
        <v>56</v>
      </c>
      <c r="K76" s="25"/>
      <c r="L76" s="23"/>
    </row>
    <row r="77" s="22" customFormat="true" ht="14.25" hidden="false" customHeight="true" outlineLevel="0" collapsed="false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3"/>
    </row>
    <row r="81" s="22" customFormat="true" ht="6.75" hidden="false" customHeight="true" outlineLevel="0" collapsed="false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3"/>
    </row>
    <row r="82" s="22" customFormat="true" ht="24.75" hidden="false" customHeight="true" outlineLevel="0" collapsed="false">
      <c r="B82" s="23"/>
      <c r="C82" s="7" t="s">
        <v>100</v>
      </c>
      <c r="L82" s="23"/>
    </row>
    <row r="83" s="22" customFormat="true" ht="6.75" hidden="false" customHeight="true" outlineLevel="0" collapsed="false">
      <c r="B83" s="23"/>
      <c r="L83" s="23"/>
    </row>
    <row r="84" s="22" customFormat="true" ht="12" hidden="false" customHeight="true" outlineLevel="0" collapsed="false">
      <c r="B84" s="23"/>
      <c r="C84" s="15" t="s">
        <v>15</v>
      </c>
      <c r="L84" s="23"/>
    </row>
    <row r="85" s="22" customFormat="true" ht="16.5" hidden="false" customHeight="true" outlineLevel="0" collapsed="false">
      <c r="B85" s="23"/>
      <c r="E85" s="99" t="str">
        <f aca="false">E7</f>
        <v>Zajištění a oprava hřbitovní stěny severozápadní část, Vyšši Brod</v>
      </c>
      <c r="F85" s="99"/>
      <c r="G85" s="99"/>
      <c r="H85" s="99"/>
      <c r="L85" s="23"/>
    </row>
    <row r="86" s="22" customFormat="true" ht="12" hidden="false" customHeight="true" outlineLevel="0" collapsed="false">
      <c r="B86" s="23"/>
      <c r="C86" s="15" t="s">
        <v>98</v>
      </c>
      <c r="L86" s="23"/>
    </row>
    <row r="87" s="22" customFormat="true" ht="16.5" hidden="false" customHeight="true" outlineLevel="0" collapsed="false">
      <c r="B87" s="23"/>
      <c r="E87" s="100" t="str">
        <f aca="false">E9</f>
        <v>01 - Bourací práce</v>
      </c>
      <c r="F87" s="100"/>
      <c r="G87" s="100"/>
      <c r="H87" s="100"/>
      <c r="L87" s="23"/>
    </row>
    <row r="88" s="22" customFormat="true" ht="6.75" hidden="false" customHeight="true" outlineLevel="0" collapsed="false">
      <c r="B88" s="23"/>
      <c r="L88" s="23"/>
    </row>
    <row r="89" s="22" customFormat="true" ht="12" hidden="false" customHeight="true" outlineLevel="0" collapsed="false">
      <c r="B89" s="23"/>
      <c r="C89" s="15" t="s">
        <v>19</v>
      </c>
      <c r="F89" s="16" t="str">
        <f aca="false">F12</f>
        <v>Vyšší Brod</v>
      </c>
      <c r="I89" s="15" t="s">
        <v>21</v>
      </c>
      <c r="J89" s="101" t="str">
        <f aca="false">IF(J12="","",J12)</f>
        <v>3. 3. 2023</v>
      </c>
      <c r="L89" s="23"/>
    </row>
    <row r="90" s="22" customFormat="true" ht="6.75" hidden="false" customHeight="true" outlineLevel="0" collapsed="false">
      <c r="B90" s="23"/>
      <c r="L90" s="23"/>
    </row>
    <row r="91" s="22" customFormat="true" ht="25.5" hidden="false" customHeight="true" outlineLevel="0" collapsed="false">
      <c r="B91" s="23"/>
      <c r="C91" s="15" t="s">
        <v>23</v>
      </c>
      <c r="F91" s="16" t="str">
        <f aca="false">E15</f>
        <v> </v>
      </c>
      <c r="I91" s="15" t="s">
        <v>31</v>
      </c>
      <c r="J91" s="119" t="str">
        <f aca="false">E21</f>
        <v>OMNIS PROJEKT s.r.o.</v>
      </c>
      <c r="L91" s="23"/>
    </row>
    <row r="92" s="22" customFormat="true" ht="15" hidden="false" customHeight="true" outlineLevel="0" collapsed="false">
      <c r="B92" s="23"/>
      <c r="C92" s="15" t="s">
        <v>27</v>
      </c>
      <c r="F92" s="16" t="str">
        <f aca="false">IF(E18="","",E18)</f>
        <v>Kamenné stavby s.r.o.</v>
      </c>
      <c r="I92" s="15" t="s">
        <v>36</v>
      </c>
      <c r="J92" s="119" t="str">
        <f aca="false">E24</f>
        <v>HAVO Consult s.ro.</v>
      </c>
      <c r="L92" s="23"/>
    </row>
    <row r="93" s="22" customFormat="true" ht="9.75" hidden="false" customHeight="true" outlineLevel="0" collapsed="false">
      <c r="B93" s="23"/>
      <c r="L93" s="23"/>
    </row>
    <row r="94" s="22" customFormat="true" ht="29.25" hidden="false" customHeight="true" outlineLevel="0" collapsed="false">
      <c r="B94" s="23"/>
      <c r="C94" s="120" t="s">
        <v>101</v>
      </c>
      <c r="D94" s="111"/>
      <c r="E94" s="111"/>
      <c r="F94" s="111"/>
      <c r="G94" s="111"/>
      <c r="H94" s="111"/>
      <c r="I94" s="111"/>
      <c r="J94" s="121" t="s">
        <v>102</v>
      </c>
      <c r="K94" s="111"/>
      <c r="L94" s="23"/>
    </row>
    <row r="95" s="22" customFormat="true" ht="9.75" hidden="false" customHeight="true" outlineLevel="0" collapsed="false">
      <c r="B95" s="23"/>
      <c r="L95" s="23"/>
    </row>
    <row r="96" s="22" customFormat="true" ht="22.5" hidden="false" customHeight="true" outlineLevel="0" collapsed="false">
      <c r="B96" s="23"/>
      <c r="C96" s="122" t="s">
        <v>103</v>
      </c>
      <c r="J96" s="106" t="n">
        <f aca="false">J119</f>
        <v>282281.19</v>
      </c>
      <c r="L96" s="23"/>
      <c r="AU96" s="3" t="s">
        <v>104</v>
      </c>
    </row>
    <row r="97" s="123" customFormat="true" ht="24.75" hidden="false" customHeight="true" outlineLevel="0" collapsed="false">
      <c r="B97" s="124"/>
      <c r="D97" s="125" t="s">
        <v>105</v>
      </c>
      <c r="E97" s="126"/>
      <c r="F97" s="126"/>
      <c r="G97" s="126"/>
      <c r="H97" s="126"/>
      <c r="I97" s="126"/>
      <c r="J97" s="127" t="n">
        <f aca="false">J120</f>
        <v>282281.19</v>
      </c>
      <c r="L97" s="124"/>
    </row>
    <row r="98" s="128" customFormat="true" ht="19.5" hidden="false" customHeight="true" outlineLevel="0" collapsed="false">
      <c r="B98" s="129"/>
      <c r="D98" s="130" t="s">
        <v>106</v>
      </c>
      <c r="E98" s="131"/>
      <c r="F98" s="131"/>
      <c r="G98" s="131"/>
      <c r="H98" s="131"/>
      <c r="I98" s="131"/>
      <c r="J98" s="132" t="n">
        <f aca="false">J121</f>
        <v>197139.55</v>
      </c>
      <c r="L98" s="129"/>
    </row>
    <row r="99" s="128" customFormat="true" ht="19.5" hidden="false" customHeight="true" outlineLevel="0" collapsed="false">
      <c r="B99" s="129"/>
      <c r="D99" s="130" t="s">
        <v>107</v>
      </c>
      <c r="E99" s="131"/>
      <c r="F99" s="131"/>
      <c r="G99" s="131"/>
      <c r="H99" s="131"/>
      <c r="I99" s="131"/>
      <c r="J99" s="132" t="n">
        <f aca="false">J133</f>
        <v>85141.64</v>
      </c>
      <c r="L99" s="129"/>
    </row>
    <row r="100" s="22" customFormat="true" ht="21.75" hidden="false" customHeight="true" outlineLevel="0" collapsed="false">
      <c r="B100" s="23"/>
      <c r="L100" s="23"/>
    </row>
    <row r="101" s="22" customFormat="true" ht="6.75" hidden="false" customHeight="true" outlineLevel="0" collapsed="false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3"/>
    </row>
    <row r="105" s="22" customFormat="true" ht="6.75" hidden="false" customHeight="true" outlineLevel="0" collapsed="false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3"/>
    </row>
    <row r="106" s="22" customFormat="true" ht="24.75" hidden="false" customHeight="true" outlineLevel="0" collapsed="false">
      <c r="B106" s="23"/>
      <c r="C106" s="7" t="s">
        <v>108</v>
      </c>
      <c r="L106" s="23"/>
    </row>
    <row r="107" s="22" customFormat="true" ht="6.75" hidden="false" customHeight="true" outlineLevel="0" collapsed="false">
      <c r="B107" s="23"/>
      <c r="L107" s="23"/>
    </row>
    <row r="108" s="22" customFormat="true" ht="12" hidden="false" customHeight="true" outlineLevel="0" collapsed="false">
      <c r="B108" s="23"/>
      <c r="C108" s="15" t="s">
        <v>15</v>
      </c>
      <c r="L108" s="23"/>
    </row>
    <row r="109" s="22" customFormat="true" ht="16.5" hidden="false" customHeight="true" outlineLevel="0" collapsed="false">
      <c r="B109" s="23"/>
      <c r="E109" s="99" t="str">
        <f aca="false">E7</f>
        <v>Zajištění a oprava hřbitovní stěny severozápadní část, Vyšši Brod</v>
      </c>
      <c r="F109" s="99"/>
      <c r="G109" s="99"/>
      <c r="H109" s="99"/>
      <c r="L109" s="23"/>
    </row>
    <row r="110" s="22" customFormat="true" ht="12" hidden="false" customHeight="true" outlineLevel="0" collapsed="false">
      <c r="B110" s="23"/>
      <c r="C110" s="15" t="s">
        <v>98</v>
      </c>
      <c r="L110" s="23"/>
    </row>
    <row r="111" s="22" customFormat="true" ht="16.5" hidden="false" customHeight="true" outlineLevel="0" collapsed="false">
      <c r="B111" s="23"/>
      <c r="E111" s="100" t="str">
        <f aca="false">E9</f>
        <v>01 - Bourací práce</v>
      </c>
      <c r="F111" s="100"/>
      <c r="G111" s="100"/>
      <c r="H111" s="100"/>
      <c r="L111" s="23"/>
    </row>
    <row r="112" s="22" customFormat="true" ht="6.75" hidden="false" customHeight="true" outlineLevel="0" collapsed="false">
      <c r="B112" s="23"/>
      <c r="L112" s="23"/>
    </row>
    <row r="113" s="22" customFormat="true" ht="12" hidden="false" customHeight="true" outlineLevel="0" collapsed="false">
      <c r="B113" s="23"/>
      <c r="C113" s="15" t="s">
        <v>19</v>
      </c>
      <c r="F113" s="16" t="str">
        <f aca="false">F12</f>
        <v>Vyšší Brod</v>
      </c>
      <c r="I113" s="15" t="s">
        <v>21</v>
      </c>
      <c r="J113" s="101" t="str">
        <f aca="false">IF(J12="","",J12)</f>
        <v>3. 3. 2023</v>
      </c>
      <c r="L113" s="23"/>
    </row>
    <row r="114" s="22" customFormat="true" ht="6.75" hidden="false" customHeight="true" outlineLevel="0" collapsed="false">
      <c r="B114" s="23"/>
      <c r="L114" s="23"/>
    </row>
    <row r="115" s="22" customFormat="true" ht="25.5" hidden="false" customHeight="true" outlineLevel="0" collapsed="false">
      <c r="B115" s="23"/>
      <c r="C115" s="15" t="s">
        <v>23</v>
      </c>
      <c r="F115" s="16" t="str">
        <f aca="false">E15</f>
        <v> </v>
      </c>
      <c r="I115" s="15" t="s">
        <v>31</v>
      </c>
      <c r="J115" s="119" t="str">
        <f aca="false">E21</f>
        <v>OMNIS PROJEKT s.r.o.</v>
      </c>
      <c r="L115" s="23"/>
    </row>
    <row r="116" s="22" customFormat="true" ht="15" hidden="false" customHeight="true" outlineLevel="0" collapsed="false">
      <c r="B116" s="23"/>
      <c r="C116" s="15" t="s">
        <v>27</v>
      </c>
      <c r="F116" s="16" t="str">
        <f aca="false">IF(E18="","",E18)</f>
        <v>Kamenné stavby s.r.o.</v>
      </c>
      <c r="I116" s="15" t="s">
        <v>36</v>
      </c>
      <c r="J116" s="119" t="str">
        <f aca="false">E24</f>
        <v>HAVO Consult s.ro.</v>
      </c>
      <c r="L116" s="23"/>
    </row>
    <row r="117" s="22" customFormat="true" ht="9.75" hidden="false" customHeight="true" outlineLevel="0" collapsed="false">
      <c r="B117" s="23"/>
      <c r="L117" s="23"/>
    </row>
    <row r="118" s="133" customFormat="true" ht="29.25" hidden="false" customHeight="true" outlineLevel="0" collapsed="false">
      <c r="B118" s="134"/>
      <c r="C118" s="135" t="s">
        <v>109</v>
      </c>
      <c r="D118" s="136" t="s">
        <v>65</v>
      </c>
      <c r="E118" s="136" t="s">
        <v>61</v>
      </c>
      <c r="F118" s="136" t="s">
        <v>62</v>
      </c>
      <c r="G118" s="136" t="s">
        <v>110</v>
      </c>
      <c r="H118" s="136" t="s">
        <v>111</v>
      </c>
      <c r="I118" s="136" t="s">
        <v>112</v>
      </c>
      <c r="J118" s="136" t="s">
        <v>102</v>
      </c>
      <c r="K118" s="137" t="s">
        <v>113</v>
      </c>
      <c r="L118" s="134"/>
      <c r="M118" s="64"/>
      <c r="N118" s="65" t="s">
        <v>44</v>
      </c>
      <c r="O118" s="65" t="s">
        <v>114</v>
      </c>
      <c r="P118" s="65" t="s">
        <v>115</v>
      </c>
      <c r="Q118" s="65" t="s">
        <v>116</v>
      </c>
      <c r="R118" s="65" t="s">
        <v>117</v>
      </c>
      <c r="S118" s="65" t="s">
        <v>118</v>
      </c>
      <c r="T118" s="66" t="s">
        <v>119</v>
      </c>
    </row>
    <row r="119" s="22" customFormat="true" ht="22.5" hidden="false" customHeight="true" outlineLevel="0" collapsed="false">
      <c r="B119" s="23"/>
      <c r="C119" s="70" t="s">
        <v>120</v>
      </c>
      <c r="J119" s="138" t="n">
        <f aca="false">BK119</f>
        <v>282281.19</v>
      </c>
      <c r="L119" s="23"/>
      <c r="M119" s="67"/>
      <c r="N119" s="55"/>
      <c r="O119" s="55"/>
      <c r="P119" s="139" t="n">
        <f aca="false">P120</f>
        <v>0</v>
      </c>
      <c r="Q119" s="55"/>
      <c r="R119" s="139" t="n">
        <f aca="false">R120</f>
        <v>0</v>
      </c>
      <c r="S119" s="55"/>
      <c r="T119" s="140" t="n">
        <f aca="false">T120</f>
        <v>140.432</v>
      </c>
      <c r="AT119" s="3" t="s">
        <v>79</v>
      </c>
      <c r="AU119" s="3" t="s">
        <v>104</v>
      </c>
      <c r="BK119" s="141" t="n">
        <f aca="false">BK120</f>
        <v>282281.19</v>
      </c>
    </row>
    <row r="120" s="142" customFormat="true" ht="25.5" hidden="false" customHeight="true" outlineLevel="0" collapsed="false">
      <c r="B120" s="143"/>
      <c r="D120" s="144" t="s">
        <v>79</v>
      </c>
      <c r="E120" s="145" t="s">
        <v>121</v>
      </c>
      <c r="F120" s="145" t="s">
        <v>122</v>
      </c>
      <c r="I120" s="146"/>
      <c r="J120" s="147" t="n">
        <f aca="false">BK120</f>
        <v>282281.19</v>
      </c>
      <c r="L120" s="143"/>
      <c r="M120" s="148"/>
      <c r="P120" s="149" t="n">
        <f aca="false">P121+P133</f>
        <v>0</v>
      </c>
      <c r="R120" s="149" t="n">
        <f aca="false">R121+R133</f>
        <v>0</v>
      </c>
      <c r="T120" s="150" t="n">
        <f aca="false">T121+T133</f>
        <v>140.432</v>
      </c>
      <c r="AR120" s="144" t="s">
        <v>88</v>
      </c>
      <c r="AT120" s="151" t="s">
        <v>79</v>
      </c>
      <c r="AU120" s="151" t="s">
        <v>80</v>
      </c>
      <c r="AY120" s="144" t="s">
        <v>123</v>
      </c>
      <c r="BK120" s="152" t="n">
        <f aca="false">BK121+BK133</f>
        <v>282281.19</v>
      </c>
    </row>
    <row r="121" s="142" customFormat="true" ht="22.5" hidden="false" customHeight="true" outlineLevel="0" collapsed="false">
      <c r="B121" s="143"/>
      <c r="D121" s="144" t="s">
        <v>79</v>
      </c>
      <c r="E121" s="153" t="s">
        <v>124</v>
      </c>
      <c r="F121" s="153" t="s">
        <v>125</v>
      </c>
      <c r="I121" s="146"/>
      <c r="J121" s="154" t="n">
        <f aca="false">BK121</f>
        <v>197139.55</v>
      </c>
      <c r="L121" s="143"/>
      <c r="M121" s="148"/>
      <c r="P121" s="149" t="n">
        <f aca="false">SUM(P122:P132)</f>
        <v>0</v>
      </c>
      <c r="R121" s="149" t="n">
        <f aca="false">SUM(R122:R132)</f>
        <v>0</v>
      </c>
      <c r="T121" s="150" t="n">
        <f aca="false">SUM(T122:T132)</f>
        <v>140.432</v>
      </c>
      <c r="AR121" s="144" t="s">
        <v>88</v>
      </c>
      <c r="AT121" s="151" t="s">
        <v>79</v>
      </c>
      <c r="AU121" s="151" t="s">
        <v>88</v>
      </c>
      <c r="AY121" s="144" t="s">
        <v>123</v>
      </c>
      <c r="BK121" s="152" t="n">
        <f aca="false">SUM(BK122:BK132)</f>
        <v>197139.55</v>
      </c>
    </row>
    <row r="122" s="22" customFormat="true" ht="24" hidden="false" customHeight="true" outlineLevel="0" collapsed="false">
      <c r="B122" s="155"/>
      <c r="C122" s="156" t="s">
        <v>88</v>
      </c>
      <c r="D122" s="156" t="s">
        <v>126</v>
      </c>
      <c r="E122" s="157" t="s">
        <v>127</v>
      </c>
      <c r="F122" s="158" t="s">
        <v>128</v>
      </c>
      <c r="G122" s="159" t="s">
        <v>129</v>
      </c>
      <c r="H122" s="160" t="n">
        <v>1.435</v>
      </c>
      <c r="I122" s="161" t="n">
        <v>3070</v>
      </c>
      <c r="J122" s="162" t="n">
        <f aca="false">ROUND(I122*H122,2)</f>
        <v>4405.45</v>
      </c>
      <c r="K122" s="158" t="s">
        <v>130</v>
      </c>
      <c r="L122" s="23"/>
      <c r="M122" s="163"/>
      <c r="N122" s="164" t="s">
        <v>45</v>
      </c>
      <c r="P122" s="165" t="n">
        <f aca="false">O122*H122</f>
        <v>0</v>
      </c>
      <c r="Q122" s="165" t="n">
        <v>0</v>
      </c>
      <c r="R122" s="165" t="n">
        <f aca="false">Q122*H122</f>
        <v>0</v>
      </c>
      <c r="S122" s="165" t="n">
        <v>2.2</v>
      </c>
      <c r="T122" s="166" t="n">
        <f aca="false">S122*H122</f>
        <v>3.157</v>
      </c>
      <c r="AR122" s="167" t="s">
        <v>131</v>
      </c>
      <c r="AT122" s="167" t="s">
        <v>126</v>
      </c>
      <c r="AU122" s="167" t="s">
        <v>90</v>
      </c>
      <c r="AY122" s="3" t="s">
        <v>123</v>
      </c>
      <c r="BE122" s="168" t="n">
        <f aca="false">IF(N122="základní",J122,0)</f>
        <v>4405.45</v>
      </c>
      <c r="BF122" s="168" t="n">
        <f aca="false">IF(N122="snížená",J122,0)</f>
        <v>0</v>
      </c>
      <c r="BG122" s="168" t="n">
        <f aca="false">IF(N122="zákl. přenesená",J122,0)</f>
        <v>0</v>
      </c>
      <c r="BH122" s="168" t="n">
        <f aca="false">IF(N122="sníž. přenesená",J122,0)</f>
        <v>0</v>
      </c>
      <c r="BI122" s="168" t="n">
        <f aca="false">IF(N122="nulová",J122,0)</f>
        <v>0</v>
      </c>
      <c r="BJ122" s="3" t="s">
        <v>88</v>
      </c>
      <c r="BK122" s="168" t="n">
        <f aca="false">ROUND(I122*H122,2)</f>
        <v>4405.45</v>
      </c>
      <c r="BL122" s="3" t="s">
        <v>131</v>
      </c>
      <c r="BM122" s="167" t="s">
        <v>132</v>
      </c>
    </row>
    <row r="123" s="169" customFormat="true" ht="9.75" hidden="false" customHeight="false" outlineLevel="0" collapsed="false">
      <c r="B123" s="170"/>
      <c r="D123" s="171" t="s">
        <v>133</v>
      </c>
      <c r="E123" s="172"/>
      <c r="F123" s="173" t="s">
        <v>134</v>
      </c>
      <c r="H123" s="172"/>
      <c r="I123" s="174"/>
      <c r="L123" s="170"/>
      <c r="M123" s="175"/>
      <c r="T123" s="176"/>
      <c r="AT123" s="172" t="s">
        <v>133</v>
      </c>
      <c r="AU123" s="172" t="s">
        <v>90</v>
      </c>
      <c r="AV123" s="169" t="s">
        <v>88</v>
      </c>
      <c r="AW123" s="169" t="s">
        <v>35</v>
      </c>
      <c r="AX123" s="169" t="s">
        <v>80</v>
      </c>
      <c r="AY123" s="172" t="s">
        <v>123</v>
      </c>
    </row>
    <row r="124" s="177" customFormat="true" ht="9.75" hidden="false" customHeight="false" outlineLevel="0" collapsed="false">
      <c r="B124" s="178"/>
      <c r="D124" s="171" t="s">
        <v>133</v>
      </c>
      <c r="E124" s="179"/>
      <c r="F124" s="180" t="s">
        <v>135</v>
      </c>
      <c r="H124" s="181" t="n">
        <v>1.435</v>
      </c>
      <c r="I124" s="182"/>
      <c r="L124" s="178"/>
      <c r="M124" s="183"/>
      <c r="T124" s="184"/>
      <c r="AT124" s="179" t="s">
        <v>133</v>
      </c>
      <c r="AU124" s="179" t="s">
        <v>90</v>
      </c>
      <c r="AV124" s="177" t="s">
        <v>90</v>
      </c>
      <c r="AW124" s="177" t="s">
        <v>35</v>
      </c>
      <c r="AX124" s="177" t="s">
        <v>88</v>
      </c>
      <c r="AY124" s="179" t="s">
        <v>123</v>
      </c>
    </row>
    <row r="125" s="22" customFormat="true" ht="24" hidden="false" customHeight="true" outlineLevel="0" collapsed="false">
      <c r="B125" s="155"/>
      <c r="C125" s="156" t="s">
        <v>90</v>
      </c>
      <c r="D125" s="156" t="s">
        <v>126</v>
      </c>
      <c r="E125" s="157" t="s">
        <v>136</v>
      </c>
      <c r="F125" s="158" t="s">
        <v>137</v>
      </c>
      <c r="G125" s="159" t="s">
        <v>129</v>
      </c>
      <c r="H125" s="160" t="n">
        <v>54.91</v>
      </c>
      <c r="I125" s="161" t="n">
        <v>3510</v>
      </c>
      <c r="J125" s="162" t="n">
        <f aca="false">ROUND(I125*H125,2)</f>
        <v>192734.1</v>
      </c>
      <c r="K125" s="158" t="s">
        <v>130</v>
      </c>
      <c r="L125" s="23"/>
      <c r="M125" s="163"/>
      <c r="N125" s="164" t="s">
        <v>45</v>
      </c>
      <c r="P125" s="165" t="n">
        <f aca="false">O125*H125</f>
        <v>0</v>
      </c>
      <c r="Q125" s="165" t="n">
        <v>0</v>
      </c>
      <c r="R125" s="165" t="n">
        <f aca="false">Q125*H125</f>
        <v>0</v>
      </c>
      <c r="S125" s="165" t="n">
        <v>2.5</v>
      </c>
      <c r="T125" s="166" t="n">
        <f aca="false">S125*H125</f>
        <v>137.275</v>
      </c>
      <c r="AR125" s="167" t="s">
        <v>131</v>
      </c>
      <c r="AT125" s="167" t="s">
        <v>126</v>
      </c>
      <c r="AU125" s="167" t="s">
        <v>90</v>
      </c>
      <c r="AY125" s="3" t="s">
        <v>123</v>
      </c>
      <c r="BE125" s="168" t="n">
        <f aca="false">IF(N125="základní",J125,0)</f>
        <v>192734.1</v>
      </c>
      <c r="BF125" s="168" t="n">
        <f aca="false">IF(N125="snížená",J125,0)</f>
        <v>0</v>
      </c>
      <c r="BG125" s="168" t="n">
        <f aca="false">IF(N125="zákl. přenesená",J125,0)</f>
        <v>0</v>
      </c>
      <c r="BH125" s="168" t="n">
        <f aca="false">IF(N125="sníž. přenesená",J125,0)</f>
        <v>0</v>
      </c>
      <c r="BI125" s="168" t="n">
        <f aca="false">IF(N125="nulová",J125,0)</f>
        <v>0</v>
      </c>
      <c r="BJ125" s="3" t="s">
        <v>88</v>
      </c>
      <c r="BK125" s="168" t="n">
        <f aca="false">ROUND(I125*H125,2)</f>
        <v>192734.1</v>
      </c>
      <c r="BL125" s="3" t="s">
        <v>131</v>
      </c>
      <c r="BM125" s="167" t="s">
        <v>138</v>
      </c>
    </row>
    <row r="126" s="169" customFormat="true" ht="9.75" hidden="false" customHeight="false" outlineLevel="0" collapsed="false">
      <c r="B126" s="170"/>
      <c r="D126" s="171" t="s">
        <v>133</v>
      </c>
      <c r="E126" s="172"/>
      <c r="F126" s="173" t="s">
        <v>139</v>
      </c>
      <c r="H126" s="172"/>
      <c r="I126" s="174"/>
      <c r="L126" s="170"/>
      <c r="M126" s="175"/>
      <c r="T126" s="176"/>
      <c r="AT126" s="172" t="s">
        <v>133</v>
      </c>
      <c r="AU126" s="172" t="s">
        <v>90</v>
      </c>
      <c r="AV126" s="169" t="s">
        <v>88</v>
      </c>
      <c r="AW126" s="169" t="s">
        <v>35</v>
      </c>
      <c r="AX126" s="169" t="s">
        <v>80</v>
      </c>
      <c r="AY126" s="172" t="s">
        <v>123</v>
      </c>
    </row>
    <row r="127" s="177" customFormat="true" ht="9.75" hidden="false" customHeight="false" outlineLevel="0" collapsed="false">
      <c r="B127" s="178"/>
      <c r="D127" s="171" t="s">
        <v>133</v>
      </c>
      <c r="E127" s="179"/>
      <c r="F127" s="180" t="s">
        <v>140</v>
      </c>
      <c r="H127" s="181" t="n">
        <v>42.65</v>
      </c>
      <c r="I127" s="182"/>
      <c r="L127" s="178"/>
      <c r="M127" s="183"/>
      <c r="T127" s="184"/>
      <c r="AT127" s="179" t="s">
        <v>133</v>
      </c>
      <c r="AU127" s="179" t="s">
        <v>90</v>
      </c>
      <c r="AV127" s="177" t="s">
        <v>90</v>
      </c>
      <c r="AW127" s="177" t="s">
        <v>35</v>
      </c>
      <c r="AX127" s="177" t="s">
        <v>80</v>
      </c>
      <c r="AY127" s="179" t="s">
        <v>123</v>
      </c>
    </row>
    <row r="128" s="169" customFormat="true" ht="9.75" hidden="false" customHeight="false" outlineLevel="0" collapsed="false">
      <c r="B128" s="170"/>
      <c r="D128" s="171" t="s">
        <v>133</v>
      </c>
      <c r="E128" s="172"/>
      <c r="F128" s="173" t="s">
        <v>141</v>
      </c>
      <c r="H128" s="172"/>
      <c r="I128" s="174"/>
      <c r="L128" s="170"/>
      <c r="M128" s="175"/>
      <c r="T128" s="176"/>
      <c r="AT128" s="172" t="s">
        <v>133</v>
      </c>
      <c r="AU128" s="172" t="s">
        <v>90</v>
      </c>
      <c r="AV128" s="169" t="s">
        <v>88</v>
      </c>
      <c r="AW128" s="169" t="s">
        <v>35</v>
      </c>
      <c r="AX128" s="169" t="s">
        <v>80</v>
      </c>
      <c r="AY128" s="172" t="s">
        <v>123</v>
      </c>
    </row>
    <row r="129" s="177" customFormat="true" ht="9.75" hidden="false" customHeight="false" outlineLevel="0" collapsed="false">
      <c r="B129" s="178"/>
      <c r="D129" s="171" t="s">
        <v>133</v>
      </c>
      <c r="E129" s="179"/>
      <c r="F129" s="180" t="s">
        <v>142</v>
      </c>
      <c r="H129" s="181" t="n">
        <v>8.34</v>
      </c>
      <c r="I129" s="182"/>
      <c r="L129" s="178"/>
      <c r="M129" s="183"/>
      <c r="T129" s="184"/>
      <c r="AT129" s="179" t="s">
        <v>133</v>
      </c>
      <c r="AU129" s="179" t="s">
        <v>90</v>
      </c>
      <c r="AV129" s="177" t="s">
        <v>90</v>
      </c>
      <c r="AW129" s="177" t="s">
        <v>35</v>
      </c>
      <c r="AX129" s="177" t="s">
        <v>80</v>
      </c>
      <c r="AY129" s="179" t="s">
        <v>123</v>
      </c>
    </row>
    <row r="130" s="169" customFormat="true" ht="9.75" hidden="false" customHeight="false" outlineLevel="0" collapsed="false">
      <c r="B130" s="170"/>
      <c r="D130" s="171" t="s">
        <v>133</v>
      </c>
      <c r="E130" s="172"/>
      <c r="F130" s="173" t="s">
        <v>143</v>
      </c>
      <c r="H130" s="172"/>
      <c r="I130" s="174"/>
      <c r="L130" s="170"/>
      <c r="M130" s="175"/>
      <c r="T130" s="176"/>
      <c r="AT130" s="172" t="s">
        <v>133</v>
      </c>
      <c r="AU130" s="172" t="s">
        <v>90</v>
      </c>
      <c r="AV130" s="169" t="s">
        <v>88</v>
      </c>
      <c r="AW130" s="169" t="s">
        <v>35</v>
      </c>
      <c r="AX130" s="169" t="s">
        <v>80</v>
      </c>
      <c r="AY130" s="172" t="s">
        <v>123</v>
      </c>
    </row>
    <row r="131" s="177" customFormat="true" ht="9.75" hidden="false" customHeight="false" outlineLevel="0" collapsed="false">
      <c r="B131" s="178"/>
      <c r="D131" s="171" t="s">
        <v>133</v>
      </c>
      <c r="E131" s="179"/>
      <c r="F131" s="180" t="s">
        <v>144</v>
      </c>
      <c r="H131" s="181" t="n">
        <v>3.92</v>
      </c>
      <c r="I131" s="182"/>
      <c r="L131" s="178"/>
      <c r="M131" s="183"/>
      <c r="T131" s="184"/>
      <c r="AT131" s="179" t="s">
        <v>133</v>
      </c>
      <c r="AU131" s="179" t="s">
        <v>90</v>
      </c>
      <c r="AV131" s="177" t="s">
        <v>90</v>
      </c>
      <c r="AW131" s="177" t="s">
        <v>35</v>
      </c>
      <c r="AX131" s="177" t="s">
        <v>80</v>
      </c>
      <c r="AY131" s="179" t="s">
        <v>123</v>
      </c>
    </row>
    <row r="132" s="185" customFormat="true" ht="9.75" hidden="false" customHeight="false" outlineLevel="0" collapsed="false">
      <c r="B132" s="186"/>
      <c r="D132" s="171" t="s">
        <v>133</v>
      </c>
      <c r="E132" s="187"/>
      <c r="F132" s="188" t="s">
        <v>145</v>
      </c>
      <c r="H132" s="189" t="n">
        <v>54.91</v>
      </c>
      <c r="I132" s="190"/>
      <c r="L132" s="186"/>
      <c r="M132" s="191"/>
      <c r="T132" s="192"/>
      <c r="AT132" s="187" t="s">
        <v>133</v>
      </c>
      <c r="AU132" s="187" t="s">
        <v>90</v>
      </c>
      <c r="AV132" s="185" t="s">
        <v>131</v>
      </c>
      <c r="AW132" s="185" t="s">
        <v>35</v>
      </c>
      <c r="AX132" s="185" t="s">
        <v>88</v>
      </c>
      <c r="AY132" s="187" t="s">
        <v>123</v>
      </c>
    </row>
    <row r="133" s="142" customFormat="true" ht="22.5" hidden="false" customHeight="true" outlineLevel="0" collapsed="false">
      <c r="B133" s="143"/>
      <c r="D133" s="144" t="s">
        <v>79</v>
      </c>
      <c r="E133" s="153" t="s">
        <v>146</v>
      </c>
      <c r="F133" s="153" t="s">
        <v>147</v>
      </c>
      <c r="I133" s="146"/>
      <c r="J133" s="154" t="n">
        <f aca="false">BK133</f>
        <v>85141.64</v>
      </c>
      <c r="L133" s="143"/>
      <c r="M133" s="148"/>
      <c r="P133" s="149" t="n">
        <f aca="false">SUM(P134:P138)</f>
        <v>0</v>
      </c>
      <c r="R133" s="149" t="n">
        <f aca="false">SUM(R134:R138)</f>
        <v>0</v>
      </c>
      <c r="T133" s="150" t="n">
        <f aca="false">SUM(T134:T138)</f>
        <v>0</v>
      </c>
      <c r="AR133" s="144" t="s">
        <v>88</v>
      </c>
      <c r="AT133" s="151" t="s">
        <v>79</v>
      </c>
      <c r="AU133" s="151" t="s">
        <v>88</v>
      </c>
      <c r="AY133" s="144" t="s">
        <v>123</v>
      </c>
      <c r="BK133" s="152" t="n">
        <f aca="false">SUM(BK134:BK138)</f>
        <v>85141.64</v>
      </c>
    </row>
    <row r="134" s="22" customFormat="true" ht="33" hidden="false" customHeight="true" outlineLevel="0" collapsed="false">
      <c r="B134" s="155"/>
      <c r="C134" s="156" t="s">
        <v>148</v>
      </c>
      <c r="D134" s="156" t="s">
        <v>126</v>
      </c>
      <c r="E134" s="157" t="s">
        <v>149</v>
      </c>
      <c r="F134" s="158" t="s">
        <v>150</v>
      </c>
      <c r="G134" s="159" t="s">
        <v>151</v>
      </c>
      <c r="H134" s="160" t="n">
        <v>30.632</v>
      </c>
      <c r="I134" s="161" t="n">
        <v>747</v>
      </c>
      <c r="J134" s="162" t="n">
        <f aca="false">ROUND(I134*H134,2)</f>
        <v>22882.1</v>
      </c>
      <c r="K134" s="158" t="s">
        <v>130</v>
      </c>
      <c r="L134" s="23"/>
      <c r="M134" s="163"/>
      <c r="N134" s="164" t="s">
        <v>45</v>
      </c>
      <c r="P134" s="165" t="n">
        <f aca="false">O134*H134</f>
        <v>0</v>
      </c>
      <c r="Q134" s="165" t="n">
        <v>0</v>
      </c>
      <c r="R134" s="165" t="n">
        <f aca="false">Q134*H134</f>
        <v>0</v>
      </c>
      <c r="S134" s="165" t="n">
        <v>0</v>
      </c>
      <c r="T134" s="166" t="n">
        <f aca="false">S134*H134</f>
        <v>0</v>
      </c>
      <c r="AR134" s="167" t="s">
        <v>131</v>
      </c>
      <c r="AT134" s="167" t="s">
        <v>126</v>
      </c>
      <c r="AU134" s="167" t="s">
        <v>90</v>
      </c>
      <c r="AY134" s="3" t="s">
        <v>123</v>
      </c>
      <c r="BE134" s="168" t="n">
        <f aca="false">IF(N134="základní",J134,0)</f>
        <v>22882.1</v>
      </c>
      <c r="BF134" s="168" t="n">
        <f aca="false">IF(N134="snížená",J134,0)</f>
        <v>0</v>
      </c>
      <c r="BG134" s="168" t="n">
        <f aca="false">IF(N134="zákl. přenesená",J134,0)</f>
        <v>0</v>
      </c>
      <c r="BH134" s="168" t="n">
        <f aca="false">IF(N134="sníž. přenesená",J134,0)</f>
        <v>0</v>
      </c>
      <c r="BI134" s="168" t="n">
        <f aca="false">IF(N134="nulová",J134,0)</f>
        <v>0</v>
      </c>
      <c r="BJ134" s="3" t="s">
        <v>88</v>
      </c>
      <c r="BK134" s="168" t="n">
        <f aca="false">ROUND(I134*H134,2)</f>
        <v>22882.1</v>
      </c>
      <c r="BL134" s="3" t="s">
        <v>131</v>
      </c>
      <c r="BM134" s="167" t="s">
        <v>152</v>
      </c>
    </row>
    <row r="135" s="22" customFormat="true" ht="24" hidden="false" customHeight="true" outlineLevel="0" collapsed="false">
      <c r="B135" s="155"/>
      <c r="C135" s="156" t="s">
        <v>131</v>
      </c>
      <c r="D135" s="156" t="s">
        <v>126</v>
      </c>
      <c r="E135" s="157" t="s">
        <v>153</v>
      </c>
      <c r="F135" s="158" t="s">
        <v>154</v>
      </c>
      <c r="G135" s="159" t="s">
        <v>151</v>
      </c>
      <c r="H135" s="160" t="n">
        <v>30.632</v>
      </c>
      <c r="I135" s="161" t="n">
        <v>314</v>
      </c>
      <c r="J135" s="162" t="n">
        <f aca="false">ROUND(I135*H135,2)</f>
        <v>9618.45</v>
      </c>
      <c r="K135" s="158" t="s">
        <v>130</v>
      </c>
      <c r="L135" s="23"/>
      <c r="M135" s="163"/>
      <c r="N135" s="164" t="s">
        <v>45</v>
      </c>
      <c r="P135" s="165" t="n">
        <f aca="false">O135*H135</f>
        <v>0</v>
      </c>
      <c r="Q135" s="165" t="n">
        <v>0</v>
      </c>
      <c r="R135" s="165" t="n">
        <f aca="false">Q135*H135</f>
        <v>0</v>
      </c>
      <c r="S135" s="165" t="n">
        <v>0</v>
      </c>
      <c r="T135" s="166" t="n">
        <f aca="false">S135*H135</f>
        <v>0</v>
      </c>
      <c r="AR135" s="167" t="s">
        <v>131</v>
      </c>
      <c r="AT135" s="167" t="s">
        <v>126</v>
      </c>
      <c r="AU135" s="167" t="s">
        <v>90</v>
      </c>
      <c r="AY135" s="3" t="s">
        <v>123</v>
      </c>
      <c r="BE135" s="168" t="n">
        <f aca="false">IF(N135="základní",J135,0)</f>
        <v>9618.45</v>
      </c>
      <c r="BF135" s="168" t="n">
        <f aca="false">IF(N135="snížená",J135,0)</f>
        <v>0</v>
      </c>
      <c r="BG135" s="168" t="n">
        <f aca="false">IF(N135="zákl. přenesená",J135,0)</f>
        <v>0</v>
      </c>
      <c r="BH135" s="168" t="n">
        <f aca="false">IF(N135="sníž. přenesená",J135,0)</f>
        <v>0</v>
      </c>
      <c r="BI135" s="168" t="n">
        <f aca="false">IF(N135="nulová",J135,0)</f>
        <v>0</v>
      </c>
      <c r="BJ135" s="3" t="s">
        <v>88</v>
      </c>
      <c r="BK135" s="168" t="n">
        <f aca="false">ROUND(I135*H135,2)</f>
        <v>9618.45</v>
      </c>
      <c r="BL135" s="3" t="s">
        <v>131</v>
      </c>
      <c r="BM135" s="167" t="s">
        <v>155</v>
      </c>
    </row>
    <row r="136" s="22" customFormat="true" ht="24" hidden="false" customHeight="true" outlineLevel="0" collapsed="false">
      <c r="B136" s="155"/>
      <c r="C136" s="156" t="s">
        <v>156</v>
      </c>
      <c r="D136" s="156" t="s">
        <v>126</v>
      </c>
      <c r="E136" s="157" t="s">
        <v>157</v>
      </c>
      <c r="F136" s="158" t="s">
        <v>158</v>
      </c>
      <c r="G136" s="159" t="s">
        <v>151</v>
      </c>
      <c r="H136" s="160" t="n">
        <v>153.16</v>
      </c>
      <c r="I136" s="161" t="n">
        <v>13.7</v>
      </c>
      <c r="J136" s="162" t="n">
        <f aca="false">ROUND(I136*H136,2)</f>
        <v>2098.29</v>
      </c>
      <c r="K136" s="158" t="s">
        <v>130</v>
      </c>
      <c r="L136" s="23"/>
      <c r="M136" s="163"/>
      <c r="N136" s="164" t="s">
        <v>45</v>
      </c>
      <c r="P136" s="165" t="n">
        <f aca="false">O136*H136</f>
        <v>0</v>
      </c>
      <c r="Q136" s="165" t="n">
        <v>0</v>
      </c>
      <c r="R136" s="165" t="n">
        <f aca="false">Q136*H136</f>
        <v>0</v>
      </c>
      <c r="S136" s="165" t="n">
        <v>0</v>
      </c>
      <c r="T136" s="166" t="n">
        <f aca="false">S136*H136</f>
        <v>0</v>
      </c>
      <c r="AR136" s="167" t="s">
        <v>131</v>
      </c>
      <c r="AT136" s="167" t="s">
        <v>126</v>
      </c>
      <c r="AU136" s="167" t="s">
        <v>90</v>
      </c>
      <c r="AY136" s="3" t="s">
        <v>123</v>
      </c>
      <c r="BE136" s="168" t="n">
        <f aca="false">IF(N136="základní",J136,0)</f>
        <v>2098.29</v>
      </c>
      <c r="BF136" s="168" t="n">
        <f aca="false">IF(N136="snížená",J136,0)</f>
        <v>0</v>
      </c>
      <c r="BG136" s="168" t="n">
        <f aca="false">IF(N136="zákl. přenesená",J136,0)</f>
        <v>0</v>
      </c>
      <c r="BH136" s="168" t="n">
        <f aca="false">IF(N136="sníž. přenesená",J136,0)</f>
        <v>0</v>
      </c>
      <c r="BI136" s="168" t="n">
        <f aca="false">IF(N136="nulová",J136,0)</f>
        <v>0</v>
      </c>
      <c r="BJ136" s="3" t="s">
        <v>88</v>
      </c>
      <c r="BK136" s="168" t="n">
        <f aca="false">ROUND(I136*H136,2)</f>
        <v>2098.29</v>
      </c>
      <c r="BL136" s="3" t="s">
        <v>131</v>
      </c>
      <c r="BM136" s="167" t="s">
        <v>159</v>
      </c>
    </row>
    <row r="137" s="177" customFormat="true" ht="9.75" hidden="false" customHeight="false" outlineLevel="0" collapsed="false">
      <c r="B137" s="178"/>
      <c r="D137" s="171" t="s">
        <v>133</v>
      </c>
      <c r="F137" s="180" t="s">
        <v>160</v>
      </c>
      <c r="H137" s="181" t="n">
        <v>153.16</v>
      </c>
      <c r="I137" s="182"/>
      <c r="L137" s="178"/>
      <c r="M137" s="183"/>
      <c r="T137" s="184"/>
      <c r="AT137" s="179" t="s">
        <v>133</v>
      </c>
      <c r="AU137" s="179" t="s">
        <v>90</v>
      </c>
      <c r="AV137" s="177" t="s">
        <v>90</v>
      </c>
      <c r="AW137" s="177" t="s">
        <v>2</v>
      </c>
      <c r="AX137" s="177" t="s">
        <v>88</v>
      </c>
      <c r="AY137" s="179" t="s">
        <v>123</v>
      </c>
    </row>
    <row r="138" s="22" customFormat="true" ht="33" hidden="false" customHeight="true" outlineLevel="0" collapsed="false">
      <c r="B138" s="155"/>
      <c r="C138" s="156" t="s">
        <v>161</v>
      </c>
      <c r="D138" s="156" t="s">
        <v>126</v>
      </c>
      <c r="E138" s="157" t="s">
        <v>162</v>
      </c>
      <c r="F138" s="158" t="s">
        <v>163</v>
      </c>
      <c r="G138" s="159" t="s">
        <v>151</v>
      </c>
      <c r="H138" s="160" t="n">
        <v>30.632</v>
      </c>
      <c r="I138" s="161" t="n">
        <v>1650</v>
      </c>
      <c r="J138" s="162" t="n">
        <f aca="false">ROUND(I138*H138,2)</f>
        <v>50542.8</v>
      </c>
      <c r="K138" s="158" t="s">
        <v>130</v>
      </c>
      <c r="L138" s="23"/>
      <c r="M138" s="193"/>
      <c r="N138" s="194" t="s">
        <v>45</v>
      </c>
      <c r="O138" s="195"/>
      <c r="P138" s="196" t="n">
        <f aca="false">O138*H138</f>
        <v>0</v>
      </c>
      <c r="Q138" s="196" t="n">
        <v>0</v>
      </c>
      <c r="R138" s="196" t="n">
        <f aca="false">Q138*H138</f>
        <v>0</v>
      </c>
      <c r="S138" s="196" t="n">
        <v>0</v>
      </c>
      <c r="T138" s="197" t="n">
        <f aca="false">S138*H138</f>
        <v>0</v>
      </c>
      <c r="AR138" s="167" t="s">
        <v>131</v>
      </c>
      <c r="AT138" s="167" t="s">
        <v>126</v>
      </c>
      <c r="AU138" s="167" t="s">
        <v>90</v>
      </c>
      <c r="AY138" s="3" t="s">
        <v>123</v>
      </c>
      <c r="BE138" s="168" t="n">
        <f aca="false">IF(N138="základní",J138,0)</f>
        <v>50542.8</v>
      </c>
      <c r="BF138" s="168" t="n">
        <f aca="false">IF(N138="snížená",J138,0)</f>
        <v>0</v>
      </c>
      <c r="BG138" s="168" t="n">
        <f aca="false">IF(N138="zákl. přenesená",J138,0)</f>
        <v>0</v>
      </c>
      <c r="BH138" s="168" t="n">
        <f aca="false">IF(N138="sníž. přenesená",J138,0)</f>
        <v>0</v>
      </c>
      <c r="BI138" s="168" t="n">
        <f aca="false">IF(N138="nulová",J138,0)</f>
        <v>0</v>
      </c>
      <c r="BJ138" s="3" t="s">
        <v>88</v>
      </c>
      <c r="BK138" s="168" t="n">
        <f aca="false">ROUND(I138*H138,2)</f>
        <v>50542.8</v>
      </c>
      <c r="BL138" s="3" t="s">
        <v>131</v>
      </c>
      <c r="BM138" s="167" t="s">
        <v>164</v>
      </c>
    </row>
    <row r="139" s="22" customFormat="true" ht="6.75" hidden="false" customHeight="true" outlineLevel="0" collapsed="false"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23"/>
    </row>
  </sheetData>
  <autoFilter ref="C118:K138"/>
  <mergeCells count="9">
    <mergeCell ref="L2:V2"/>
    <mergeCell ref="E7:H7"/>
    <mergeCell ref="E9:H9"/>
    <mergeCell ref="E18:H18"/>
    <mergeCell ref="E27:H27"/>
    <mergeCell ref="E85:H85"/>
    <mergeCell ref="E87:H87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BM23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4765625" defaultRowHeight="14.25" zeroHeight="false" outlineLevelRow="0" outlineLevelCol="0"/>
  <cols>
    <col collapsed="false" customWidth="true" hidden="false" outlineLevel="0" max="1" min="1" style="0" width="8.28"/>
    <col collapsed="false" customWidth="true" hidden="false" outlineLevel="0" max="2" min="2" style="0" width="1.15"/>
    <col collapsed="false" customWidth="true" hidden="false" outlineLevel="0" max="3" min="3" style="0" width="4.15"/>
    <col collapsed="false" customWidth="true" hidden="false" outlineLevel="0" max="4" min="4" style="0" width="4.28"/>
    <col collapsed="false" customWidth="true" hidden="false" outlineLevel="0" max="5" min="5" style="0" width="17.15"/>
    <col collapsed="false" customWidth="true" hidden="false" outlineLevel="0" max="6" min="6" style="0" width="50.85"/>
    <col collapsed="false" customWidth="true" hidden="false" outlineLevel="0" max="7" min="7" style="0" width="7.43"/>
    <col collapsed="false" customWidth="true" hidden="false" outlineLevel="0" max="8" min="8" style="0" width="14"/>
    <col collapsed="false" customWidth="true" hidden="false" outlineLevel="0" max="9" min="9" style="0" width="15.85"/>
    <col collapsed="false" customWidth="true" hidden="false" outlineLevel="0" max="11" min="10" style="0" width="22.28"/>
    <col collapsed="false" customWidth="true" hidden="false" outlineLevel="0" max="12" min="12" style="0" width="9.28"/>
    <col collapsed="false" customWidth="true" hidden="true" outlineLevel="0" max="13" min="13" style="0" width="10.85"/>
    <col collapsed="false" customWidth="true" hidden="true" outlineLevel="0" max="14" min="14" style="0" width="9.28"/>
    <col collapsed="false" customWidth="true" hidden="true" outlineLevel="0" max="20" min="15" style="0" width="14.15"/>
    <col collapsed="false" customWidth="true" hidden="true" outlineLevel="0" max="21" min="21" style="0" width="16.28"/>
    <col collapsed="false" customWidth="true" hidden="false" outlineLevel="0" max="22" min="22" style="0" width="12.28"/>
    <col collapsed="false" customWidth="true" hidden="false" outlineLevel="0" max="23" min="23" style="0" width="16.28"/>
    <col collapsed="false" customWidth="true" hidden="false" outlineLevel="0" max="24" min="24" style="0" width="12.28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28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28"/>
    <col collapsed="false" customWidth="true" hidden="true" outlineLevel="0" max="65" min="44" style="0" width="9.28"/>
  </cols>
  <sheetData>
    <row r="2" customFormat="false" ht="36.7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93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90</v>
      </c>
    </row>
    <row r="4" customFormat="false" ht="24.75" hidden="false" customHeight="true" outlineLevel="0" collapsed="false">
      <c r="B4" s="6"/>
      <c r="D4" s="7" t="s">
        <v>97</v>
      </c>
      <c r="L4" s="6"/>
      <c r="M4" s="98" t="s">
        <v>9</v>
      </c>
      <c r="AT4" s="3" t="s">
        <v>2</v>
      </c>
    </row>
    <row r="5" customFormat="false" ht="6.7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16.5" hidden="false" customHeight="true" outlineLevel="0" collapsed="false">
      <c r="B7" s="6"/>
      <c r="E7" s="99" t="str">
        <f aca="false">'Rekapitulace stavby'!K6</f>
        <v>Zajištění a oprava hřbitovní stěny severozápadní část, Vyšši Brod</v>
      </c>
      <c r="F7" s="99"/>
      <c r="G7" s="99"/>
      <c r="H7" s="99"/>
      <c r="L7" s="6"/>
    </row>
    <row r="8" s="22" customFormat="true" ht="12" hidden="false" customHeight="true" outlineLevel="0" collapsed="false">
      <c r="B8" s="23"/>
      <c r="D8" s="15" t="s">
        <v>98</v>
      </c>
      <c r="L8" s="23"/>
    </row>
    <row r="9" s="22" customFormat="true" ht="16.5" hidden="false" customHeight="true" outlineLevel="0" collapsed="false">
      <c r="B9" s="23"/>
      <c r="E9" s="100" t="s">
        <v>165</v>
      </c>
      <c r="F9" s="100"/>
      <c r="G9" s="100"/>
      <c r="H9" s="100"/>
      <c r="L9" s="23"/>
    </row>
    <row r="10" s="22" customFormat="true" ht="9.75" hidden="false" customHeight="false" outlineLevel="0" collapsed="false">
      <c r="B10" s="23"/>
      <c r="L10" s="23"/>
    </row>
    <row r="11" s="22" customFormat="true" ht="12" hidden="false" customHeight="true" outlineLevel="0" collapsed="false">
      <c r="B11" s="23"/>
      <c r="D11" s="15" t="s">
        <v>17</v>
      </c>
      <c r="F11" s="16"/>
      <c r="I11" s="15" t="s">
        <v>18</v>
      </c>
      <c r="J11" s="16"/>
      <c r="L11" s="23"/>
    </row>
    <row r="12" s="22" customFormat="true" ht="12" hidden="false" customHeight="true" outlineLevel="0" collapsed="false">
      <c r="B12" s="23"/>
      <c r="D12" s="15" t="s">
        <v>19</v>
      </c>
      <c r="F12" s="16" t="s">
        <v>20</v>
      </c>
      <c r="I12" s="15" t="s">
        <v>21</v>
      </c>
      <c r="J12" s="101" t="str">
        <f aca="false">'Rekapitulace stavby'!AN8</f>
        <v>3. 3. 2023</v>
      </c>
      <c r="L12" s="23"/>
    </row>
    <row r="13" s="22" customFormat="true" ht="10.5" hidden="false" customHeight="true" outlineLevel="0" collapsed="false">
      <c r="B13" s="23"/>
      <c r="L13" s="23"/>
    </row>
    <row r="14" s="22" customFormat="true" ht="12" hidden="false" customHeight="true" outlineLevel="0" collapsed="false">
      <c r="B14" s="23"/>
      <c r="D14" s="15" t="s">
        <v>23</v>
      </c>
      <c r="I14" s="15" t="s">
        <v>24</v>
      </c>
      <c r="J14" s="16" t="str">
        <f aca="false">IF('Rekapitulace stavby'!AN10="","",'Rekapitulace stavby'!AN10)</f>
        <v/>
      </c>
      <c r="L14" s="23"/>
    </row>
    <row r="15" s="22" customFormat="true" ht="18" hidden="false" customHeight="true" outlineLevel="0" collapsed="false">
      <c r="B15" s="23"/>
      <c r="E15" s="16" t="str">
        <f aca="false">IF('Rekapitulace stavby'!E11="","",'Rekapitulace stavby'!E11)</f>
        <v> </v>
      </c>
      <c r="I15" s="15" t="s">
        <v>26</v>
      </c>
      <c r="J15" s="16" t="str">
        <f aca="false">IF('Rekapitulace stavby'!AN11="","",'Rekapitulace stavby'!AN11)</f>
        <v/>
      </c>
      <c r="L15" s="23"/>
    </row>
    <row r="16" s="22" customFormat="true" ht="6.75" hidden="false" customHeight="true" outlineLevel="0" collapsed="false">
      <c r="B16" s="23"/>
      <c r="L16" s="23"/>
    </row>
    <row r="17" s="22" customFormat="true" ht="12" hidden="false" customHeight="true" outlineLevel="0" collapsed="false">
      <c r="B17" s="23"/>
      <c r="D17" s="15" t="s">
        <v>27</v>
      </c>
      <c r="I17" s="15" t="s">
        <v>24</v>
      </c>
      <c r="J17" s="17" t="str">
        <f aca="false">'Rekapitulace stavby'!AN13</f>
        <v>051 34 099</v>
      </c>
      <c r="L17" s="23"/>
    </row>
    <row r="18" s="22" customFormat="true" ht="18" hidden="false" customHeight="true" outlineLevel="0" collapsed="false">
      <c r="B18" s="23"/>
      <c r="E18" s="102" t="str">
        <f aca="false">'Rekapitulace stavby'!E14</f>
        <v>Kamenné stavby s.r.o.</v>
      </c>
      <c r="F18" s="102"/>
      <c r="G18" s="102"/>
      <c r="H18" s="102"/>
      <c r="I18" s="15" t="s">
        <v>26</v>
      </c>
      <c r="J18" s="17" t="str">
        <f aca="false">'Rekapitulace stavby'!AN14</f>
        <v>CZ05134099</v>
      </c>
      <c r="L18" s="23"/>
    </row>
    <row r="19" s="22" customFormat="true" ht="6.75" hidden="false" customHeight="true" outlineLevel="0" collapsed="false">
      <c r="B19" s="23"/>
      <c r="L19" s="23"/>
    </row>
    <row r="20" s="22" customFormat="true" ht="12" hidden="false" customHeight="true" outlineLevel="0" collapsed="false">
      <c r="B20" s="23"/>
      <c r="D20" s="15" t="s">
        <v>31</v>
      </c>
      <c r="I20" s="15" t="s">
        <v>24</v>
      </c>
      <c r="J20" s="16" t="s">
        <v>32</v>
      </c>
      <c r="L20" s="23"/>
    </row>
    <row r="21" s="22" customFormat="true" ht="18" hidden="false" customHeight="true" outlineLevel="0" collapsed="false">
      <c r="B21" s="23"/>
      <c r="E21" s="16" t="s">
        <v>33</v>
      </c>
      <c r="I21" s="15" t="s">
        <v>26</v>
      </c>
      <c r="J21" s="16" t="s">
        <v>34</v>
      </c>
      <c r="L21" s="23"/>
    </row>
    <row r="22" s="22" customFormat="true" ht="6.75" hidden="false" customHeight="true" outlineLevel="0" collapsed="false">
      <c r="B22" s="23"/>
      <c r="L22" s="23"/>
    </row>
    <row r="23" s="22" customFormat="true" ht="12" hidden="false" customHeight="true" outlineLevel="0" collapsed="false">
      <c r="B23" s="23"/>
      <c r="D23" s="15" t="s">
        <v>36</v>
      </c>
      <c r="I23" s="15" t="s">
        <v>24</v>
      </c>
      <c r="J23" s="16" t="s">
        <v>37</v>
      </c>
      <c r="L23" s="23"/>
    </row>
    <row r="24" s="22" customFormat="true" ht="18" hidden="false" customHeight="true" outlineLevel="0" collapsed="false">
      <c r="B24" s="23"/>
      <c r="E24" s="16" t="s">
        <v>38</v>
      </c>
      <c r="I24" s="15" t="s">
        <v>26</v>
      </c>
      <c r="J24" s="16"/>
      <c r="L24" s="23"/>
    </row>
    <row r="25" s="22" customFormat="true" ht="6.75" hidden="false" customHeight="true" outlineLevel="0" collapsed="false">
      <c r="B25" s="23"/>
      <c r="L25" s="23"/>
    </row>
    <row r="26" s="22" customFormat="true" ht="12" hidden="false" customHeight="true" outlineLevel="0" collapsed="false">
      <c r="B26" s="23"/>
      <c r="D26" s="15" t="s">
        <v>39</v>
      </c>
      <c r="L26" s="23"/>
    </row>
    <row r="27" s="103" customFormat="true" ht="16.5" hidden="false" customHeight="true" outlineLevel="0" collapsed="false">
      <c r="B27" s="104"/>
      <c r="E27" s="20"/>
      <c r="F27" s="20"/>
      <c r="G27" s="20"/>
      <c r="H27" s="20"/>
      <c r="L27" s="104"/>
    </row>
    <row r="28" s="22" customFormat="true" ht="6.75" hidden="false" customHeight="true" outlineLevel="0" collapsed="false">
      <c r="B28" s="23"/>
      <c r="L28" s="23"/>
    </row>
    <row r="29" s="22" customFormat="true" ht="6.75" hidden="false" customHeight="true" outlineLevel="0" collapsed="false">
      <c r="B29" s="23"/>
      <c r="D29" s="55"/>
      <c r="E29" s="55"/>
      <c r="F29" s="55"/>
      <c r="G29" s="55"/>
      <c r="H29" s="55"/>
      <c r="I29" s="55"/>
      <c r="J29" s="55"/>
      <c r="K29" s="55"/>
      <c r="L29" s="23"/>
    </row>
    <row r="30" s="22" customFormat="true" ht="24.75" hidden="false" customHeight="true" outlineLevel="0" collapsed="false">
      <c r="B30" s="23"/>
      <c r="D30" s="105" t="s">
        <v>40</v>
      </c>
      <c r="J30" s="106" t="n">
        <f aca="false">ROUND(J124, 2)</f>
        <v>1456083.1</v>
      </c>
      <c r="L30" s="23"/>
    </row>
    <row r="31" s="22" customFormat="true" ht="6.75" hidden="false" customHeight="true" outlineLevel="0" collapsed="false">
      <c r="B31" s="23"/>
      <c r="D31" s="55"/>
      <c r="E31" s="55"/>
      <c r="F31" s="55"/>
      <c r="G31" s="55"/>
      <c r="H31" s="55"/>
      <c r="I31" s="55"/>
      <c r="J31" s="55"/>
      <c r="K31" s="55"/>
      <c r="L31" s="23"/>
    </row>
    <row r="32" s="22" customFormat="true" ht="14.25" hidden="false" customHeight="true" outlineLevel="0" collapsed="false">
      <c r="B32" s="23"/>
      <c r="F32" s="107" t="s">
        <v>42</v>
      </c>
      <c r="I32" s="107" t="s">
        <v>41</v>
      </c>
      <c r="J32" s="107" t="s">
        <v>43</v>
      </c>
      <c r="L32" s="23"/>
    </row>
    <row r="33" s="22" customFormat="true" ht="14.25" hidden="false" customHeight="true" outlineLevel="0" collapsed="false">
      <c r="B33" s="23"/>
      <c r="D33" s="108" t="s">
        <v>44</v>
      </c>
      <c r="E33" s="15" t="s">
        <v>45</v>
      </c>
      <c r="F33" s="109" t="n">
        <f aca="false">ROUND((SUM(BE124:BE235)),  2)</f>
        <v>1456083.1</v>
      </c>
      <c r="I33" s="110" t="n">
        <v>0.21</v>
      </c>
      <c r="J33" s="109" t="n">
        <f aca="false">ROUND(((SUM(BE124:BE235))*I33),  2)</f>
        <v>305777.45</v>
      </c>
      <c r="L33" s="23"/>
    </row>
    <row r="34" s="22" customFormat="true" ht="14.25" hidden="false" customHeight="true" outlineLevel="0" collapsed="false">
      <c r="B34" s="23"/>
      <c r="E34" s="15" t="s">
        <v>46</v>
      </c>
      <c r="F34" s="109" t="n">
        <f aca="false">ROUND((SUM(BF124:BF235)),  2)</f>
        <v>0</v>
      </c>
      <c r="I34" s="110" t="n">
        <v>0.15</v>
      </c>
      <c r="J34" s="109" t="n">
        <f aca="false">ROUND(((SUM(BF124:BF235))*I34),  2)</f>
        <v>0</v>
      </c>
      <c r="L34" s="23"/>
    </row>
    <row r="35" s="22" customFormat="true" ht="14.25" hidden="true" customHeight="true" outlineLevel="0" collapsed="false">
      <c r="B35" s="23"/>
      <c r="E35" s="15" t="s">
        <v>47</v>
      </c>
      <c r="F35" s="109" t="n">
        <f aca="false">ROUND((SUM(BG124:BG235)),  2)</f>
        <v>0</v>
      </c>
      <c r="I35" s="110" t="n">
        <v>0.21</v>
      </c>
      <c r="J35" s="109" t="n">
        <f aca="false">0</f>
        <v>0</v>
      </c>
      <c r="L35" s="23"/>
    </row>
    <row r="36" s="22" customFormat="true" ht="14.25" hidden="true" customHeight="true" outlineLevel="0" collapsed="false">
      <c r="B36" s="23"/>
      <c r="E36" s="15" t="s">
        <v>48</v>
      </c>
      <c r="F36" s="109" t="n">
        <f aca="false">ROUND((SUM(BH124:BH235)),  2)</f>
        <v>0</v>
      </c>
      <c r="I36" s="110" t="n">
        <v>0.15</v>
      </c>
      <c r="J36" s="109" t="n">
        <f aca="false">0</f>
        <v>0</v>
      </c>
      <c r="L36" s="23"/>
    </row>
    <row r="37" s="22" customFormat="true" ht="14.25" hidden="true" customHeight="true" outlineLevel="0" collapsed="false">
      <c r="B37" s="23"/>
      <c r="E37" s="15" t="s">
        <v>49</v>
      </c>
      <c r="F37" s="109" t="n">
        <f aca="false">ROUND((SUM(BI124:BI235)),  2)</f>
        <v>0</v>
      </c>
      <c r="I37" s="110" t="n">
        <v>0</v>
      </c>
      <c r="J37" s="109" t="n">
        <f aca="false">0</f>
        <v>0</v>
      </c>
      <c r="L37" s="23"/>
    </row>
    <row r="38" s="22" customFormat="true" ht="6.75" hidden="false" customHeight="true" outlineLevel="0" collapsed="false">
      <c r="B38" s="23"/>
      <c r="L38" s="23"/>
    </row>
    <row r="39" s="22" customFormat="true" ht="24.75" hidden="false" customHeight="true" outlineLevel="0" collapsed="false">
      <c r="B39" s="23"/>
      <c r="C39" s="111"/>
      <c r="D39" s="112" t="s">
        <v>50</v>
      </c>
      <c r="E39" s="59"/>
      <c r="F39" s="59"/>
      <c r="G39" s="113" t="s">
        <v>51</v>
      </c>
      <c r="H39" s="114" t="s">
        <v>52</v>
      </c>
      <c r="I39" s="59"/>
      <c r="J39" s="115" t="n">
        <f aca="false">SUM(J30:J37)</f>
        <v>1761860.55</v>
      </c>
      <c r="K39" s="116"/>
      <c r="L39" s="23"/>
    </row>
    <row r="40" s="22" customFormat="true" ht="14.25" hidden="false" customHeight="true" outlineLevel="0" collapsed="false">
      <c r="B40" s="23"/>
      <c r="L40" s="23"/>
    </row>
    <row r="41" customFormat="false" ht="14.25" hidden="false" customHeight="true" outlineLevel="0" collapsed="false">
      <c r="B41" s="6"/>
      <c r="L41" s="6"/>
    </row>
    <row r="42" customFormat="false" ht="14.25" hidden="false" customHeight="true" outlineLevel="0" collapsed="false">
      <c r="B42" s="6"/>
      <c r="L42" s="6"/>
    </row>
    <row r="43" customFormat="false" ht="14.25" hidden="false" customHeight="true" outlineLevel="0" collapsed="false">
      <c r="B43" s="6"/>
      <c r="L43" s="6"/>
    </row>
    <row r="44" customFormat="false" ht="14.25" hidden="false" customHeight="true" outlineLevel="0" collapsed="false">
      <c r="B44" s="6"/>
      <c r="L44" s="6"/>
    </row>
    <row r="45" customFormat="false" ht="14.25" hidden="false" customHeight="true" outlineLevel="0" collapsed="false">
      <c r="B45" s="6"/>
      <c r="L45" s="6"/>
    </row>
    <row r="46" customFormat="false" ht="14.25" hidden="false" customHeight="true" outlineLevel="0" collapsed="false">
      <c r="B46" s="6"/>
      <c r="L46" s="6"/>
    </row>
    <row r="47" customFormat="false" ht="14.25" hidden="false" customHeight="true" outlineLevel="0" collapsed="false">
      <c r="B47" s="6"/>
      <c r="L47" s="6"/>
    </row>
    <row r="48" customFormat="false" ht="14.25" hidden="false" customHeight="true" outlineLevel="0" collapsed="false">
      <c r="B48" s="6"/>
      <c r="L48" s="6"/>
    </row>
    <row r="49" customFormat="false" ht="14.25" hidden="false" customHeight="true" outlineLevel="0" collapsed="false">
      <c r="B49" s="6"/>
      <c r="L49" s="6"/>
    </row>
    <row r="50" s="22" customFormat="true" ht="14.25" hidden="false" customHeight="true" outlineLevel="0" collapsed="false">
      <c r="B50" s="23"/>
      <c r="D50" s="38" t="s">
        <v>53</v>
      </c>
      <c r="E50" s="39"/>
      <c r="F50" s="39"/>
      <c r="G50" s="38" t="s">
        <v>54</v>
      </c>
      <c r="H50" s="39"/>
      <c r="I50" s="39"/>
      <c r="J50" s="39"/>
      <c r="K50" s="39"/>
      <c r="L50" s="23"/>
    </row>
    <row r="51" customFormat="false" ht="9.75" hidden="false" customHeight="false" outlineLevel="0" collapsed="false">
      <c r="B51" s="6"/>
      <c r="L51" s="6"/>
    </row>
    <row r="52" customFormat="false" ht="9.75" hidden="false" customHeight="false" outlineLevel="0" collapsed="false">
      <c r="B52" s="6"/>
      <c r="L52" s="6"/>
    </row>
    <row r="53" customFormat="false" ht="9.75" hidden="false" customHeight="false" outlineLevel="0" collapsed="false">
      <c r="B53" s="6"/>
      <c r="L53" s="6"/>
    </row>
    <row r="54" customFormat="false" ht="9.75" hidden="false" customHeight="false" outlineLevel="0" collapsed="false">
      <c r="B54" s="6"/>
      <c r="L54" s="6"/>
    </row>
    <row r="55" customFormat="false" ht="9.75" hidden="false" customHeight="false" outlineLevel="0" collapsed="false">
      <c r="B55" s="6"/>
      <c r="L55" s="6"/>
    </row>
    <row r="56" customFormat="false" ht="9.75" hidden="false" customHeight="false" outlineLevel="0" collapsed="false">
      <c r="B56" s="6"/>
      <c r="L56" s="6"/>
    </row>
    <row r="57" customFormat="false" ht="9.75" hidden="false" customHeight="false" outlineLevel="0" collapsed="false">
      <c r="B57" s="6"/>
      <c r="L57" s="6"/>
    </row>
    <row r="58" customFormat="false" ht="9.75" hidden="false" customHeight="false" outlineLevel="0" collapsed="false">
      <c r="B58" s="6"/>
      <c r="L58" s="6"/>
    </row>
    <row r="59" customFormat="false" ht="9.75" hidden="false" customHeight="false" outlineLevel="0" collapsed="false">
      <c r="B59" s="6"/>
      <c r="L59" s="6"/>
    </row>
    <row r="60" customFormat="false" ht="9.75" hidden="false" customHeight="false" outlineLevel="0" collapsed="false">
      <c r="B60" s="6"/>
      <c r="L60" s="6"/>
    </row>
    <row r="61" s="22" customFormat="true" ht="12.75" hidden="false" customHeight="false" outlineLevel="0" collapsed="false">
      <c r="B61" s="23"/>
      <c r="D61" s="40" t="s">
        <v>55</v>
      </c>
      <c r="E61" s="25"/>
      <c r="F61" s="117" t="s">
        <v>56</v>
      </c>
      <c r="G61" s="40" t="s">
        <v>55</v>
      </c>
      <c r="H61" s="25"/>
      <c r="I61" s="25"/>
      <c r="J61" s="118" t="s">
        <v>56</v>
      </c>
      <c r="K61" s="25"/>
      <c r="L61" s="23"/>
    </row>
    <row r="62" customFormat="false" ht="9.75" hidden="false" customHeight="false" outlineLevel="0" collapsed="false">
      <c r="B62" s="6"/>
      <c r="L62" s="6"/>
    </row>
    <row r="63" customFormat="false" ht="9.75" hidden="false" customHeight="false" outlineLevel="0" collapsed="false">
      <c r="B63" s="6"/>
      <c r="L63" s="6"/>
    </row>
    <row r="64" customFormat="false" ht="9.75" hidden="false" customHeight="false" outlineLevel="0" collapsed="false">
      <c r="B64" s="6"/>
      <c r="L64" s="6"/>
    </row>
    <row r="65" s="22" customFormat="true" ht="12.75" hidden="false" customHeight="false" outlineLevel="0" collapsed="false">
      <c r="B65" s="23"/>
      <c r="D65" s="38" t="s">
        <v>57</v>
      </c>
      <c r="E65" s="39"/>
      <c r="F65" s="39"/>
      <c r="G65" s="38" t="s">
        <v>58</v>
      </c>
      <c r="H65" s="39"/>
      <c r="I65" s="39"/>
      <c r="J65" s="39"/>
      <c r="K65" s="39"/>
      <c r="L65" s="23"/>
    </row>
    <row r="66" customFormat="false" ht="9.75" hidden="false" customHeight="false" outlineLevel="0" collapsed="false">
      <c r="B66" s="6"/>
      <c r="L66" s="6"/>
    </row>
    <row r="67" customFormat="false" ht="9.75" hidden="false" customHeight="false" outlineLevel="0" collapsed="false">
      <c r="B67" s="6"/>
      <c r="L67" s="6"/>
    </row>
    <row r="68" customFormat="false" ht="9.75" hidden="false" customHeight="false" outlineLevel="0" collapsed="false">
      <c r="B68" s="6"/>
      <c r="L68" s="6"/>
    </row>
    <row r="69" customFormat="false" ht="9.75" hidden="false" customHeight="false" outlineLevel="0" collapsed="false">
      <c r="B69" s="6"/>
      <c r="L69" s="6"/>
    </row>
    <row r="70" customFormat="false" ht="9.75" hidden="false" customHeight="false" outlineLevel="0" collapsed="false">
      <c r="B70" s="6"/>
      <c r="L70" s="6"/>
    </row>
    <row r="71" customFormat="false" ht="9.75" hidden="false" customHeight="false" outlineLevel="0" collapsed="false">
      <c r="B71" s="6"/>
      <c r="L71" s="6"/>
    </row>
    <row r="72" customFormat="false" ht="9.75" hidden="false" customHeight="false" outlineLevel="0" collapsed="false">
      <c r="B72" s="6"/>
      <c r="L72" s="6"/>
    </row>
    <row r="73" customFormat="false" ht="9.75" hidden="false" customHeight="false" outlineLevel="0" collapsed="false">
      <c r="B73" s="6"/>
      <c r="L73" s="6"/>
    </row>
    <row r="74" customFormat="false" ht="9.75" hidden="false" customHeight="false" outlineLevel="0" collapsed="false">
      <c r="B74" s="6"/>
      <c r="L74" s="6"/>
    </row>
    <row r="75" customFormat="false" ht="9.75" hidden="false" customHeight="false" outlineLevel="0" collapsed="false">
      <c r="B75" s="6"/>
      <c r="L75" s="6"/>
    </row>
    <row r="76" s="22" customFormat="true" ht="12.75" hidden="false" customHeight="false" outlineLevel="0" collapsed="false">
      <c r="B76" s="23"/>
      <c r="D76" s="40" t="s">
        <v>55</v>
      </c>
      <c r="E76" s="25"/>
      <c r="F76" s="117" t="s">
        <v>56</v>
      </c>
      <c r="G76" s="40" t="s">
        <v>55</v>
      </c>
      <c r="H76" s="25"/>
      <c r="I76" s="25"/>
      <c r="J76" s="118" t="s">
        <v>56</v>
      </c>
      <c r="K76" s="25"/>
      <c r="L76" s="23"/>
    </row>
    <row r="77" s="22" customFormat="true" ht="14.25" hidden="false" customHeight="true" outlineLevel="0" collapsed="false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3"/>
    </row>
    <row r="81" s="22" customFormat="true" ht="6.75" hidden="false" customHeight="true" outlineLevel="0" collapsed="false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3"/>
    </row>
    <row r="82" s="22" customFormat="true" ht="24.75" hidden="false" customHeight="true" outlineLevel="0" collapsed="false">
      <c r="B82" s="23"/>
      <c r="C82" s="7" t="s">
        <v>100</v>
      </c>
      <c r="L82" s="23"/>
    </row>
    <row r="83" s="22" customFormat="true" ht="6.75" hidden="false" customHeight="true" outlineLevel="0" collapsed="false">
      <c r="B83" s="23"/>
      <c r="L83" s="23"/>
    </row>
    <row r="84" s="22" customFormat="true" ht="12" hidden="false" customHeight="true" outlineLevel="0" collapsed="false">
      <c r="B84" s="23"/>
      <c r="C84" s="15" t="s">
        <v>15</v>
      </c>
      <c r="L84" s="23"/>
    </row>
    <row r="85" s="22" customFormat="true" ht="16.5" hidden="false" customHeight="true" outlineLevel="0" collapsed="false">
      <c r="B85" s="23"/>
      <c r="E85" s="99" t="str">
        <f aca="false">E7</f>
        <v>Zajištění a oprava hřbitovní stěny severozápadní část, Vyšši Brod</v>
      </c>
      <c r="F85" s="99"/>
      <c r="G85" s="99"/>
      <c r="H85" s="99"/>
      <c r="L85" s="23"/>
    </row>
    <row r="86" s="22" customFormat="true" ht="12" hidden="false" customHeight="true" outlineLevel="0" collapsed="false">
      <c r="B86" s="23"/>
      <c r="C86" s="15" t="s">
        <v>98</v>
      </c>
      <c r="L86" s="23"/>
    </row>
    <row r="87" s="22" customFormat="true" ht="16.5" hidden="false" customHeight="true" outlineLevel="0" collapsed="false">
      <c r="B87" s="23"/>
      <c r="E87" s="100" t="str">
        <f aca="false">E9</f>
        <v>02 - Stavební část</v>
      </c>
      <c r="F87" s="100"/>
      <c r="G87" s="100"/>
      <c r="H87" s="100"/>
      <c r="L87" s="23"/>
    </row>
    <row r="88" s="22" customFormat="true" ht="6.75" hidden="false" customHeight="true" outlineLevel="0" collapsed="false">
      <c r="B88" s="23"/>
      <c r="L88" s="23"/>
    </row>
    <row r="89" s="22" customFormat="true" ht="12" hidden="false" customHeight="true" outlineLevel="0" collapsed="false">
      <c r="B89" s="23"/>
      <c r="C89" s="15" t="s">
        <v>19</v>
      </c>
      <c r="F89" s="16" t="str">
        <f aca="false">F12</f>
        <v>Vyšší Brod</v>
      </c>
      <c r="I89" s="15" t="s">
        <v>21</v>
      </c>
      <c r="J89" s="101" t="str">
        <f aca="false">IF(J12="","",J12)</f>
        <v>3. 3. 2023</v>
      </c>
      <c r="L89" s="23"/>
    </row>
    <row r="90" s="22" customFormat="true" ht="6.75" hidden="false" customHeight="true" outlineLevel="0" collapsed="false">
      <c r="B90" s="23"/>
      <c r="L90" s="23"/>
    </row>
    <row r="91" s="22" customFormat="true" ht="25.5" hidden="false" customHeight="true" outlineLevel="0" collapsed="false">
      <c r="B91" s="23"/>
      <c r="C91" s="15" t="s">
        <v>23</v>
      </c>
      <c r="F91" s="16" t="str">
        <f aca="false">E15</f>
        <v> </v>
      </c>
      <c r="I91" s="15" t="s">
        <v>31</v>
      </c>
      <c r="J91" s="119" t="str">
        <f aca="false">E21</f>
        <v>OMNIS PROJEKT s.r.o.</v>
      </c>
      <c r="L91" s="23"/>
    </row>
    <row r="92" s="22" customFormat="true" ht="15" hidden="false" customHeight="true" outlineLevel="0" collapsed="false">
      <c r="B92" s="23"/>
      <c r="C92" s="15" t="s">
        <v>27</v>
      </c>
      <c r="F92" s="16" t="str">
        <f aca="false">IF(E18="","",E18)</f>
        <v>Kamenné stavby s.r.o.</v>
      </c>
      <c r="I92" s="15" t="s">
        <v>36</v>
      </c>
      <c r="J92" s="119" t="str">
        <f aca="false">E24</f>
        <v>HAVO Consult s.ro.</v>
      </c>
      <c r="L92" s="23"/>
    </row>
    <row r="93" s="22" customFormat="true" ht="9.75" hidden="false" customHeight="true" outlineLevel="0" collapsed="false">
      <c r="B93" s="23"/>
      <c r="L93" s="23"/>
    </row>
    <row r="94" s="22" customFormat="true" ht="29.25" hidden="false" customHeight="true" outlineLevel="0" collapsed="false">
      <c r="B94" s="23"/>
      <c r="C94" s="120" t="s">
        <v>101</v>
      </c>
      <c r="D94" s="111"/>
      <c r="E94" s="111"/>
      <c r="F94" s="111"/>
      <c r="G94" s="111"/>
      <c r="H94" s="111"/>
      <c r="I94" s="111"/>
      <c r="J94" s="121" t="s">
        <v>102</v>
      </c>
      <c r="K94" s="111"/>
      <c r="L94" s="23"/>
    </row>
    <row r="95" s="22" customFormat="true" ht="9.75" hidden="false" customHeight="true" outlineLevel="0" collapsed="false">
      <c r="B95" s="23"/>
      <c r="L95" s="23"/>
    </row>
    <row r="96" s="22" customFormat="true" ht="22.5" hidden="false" customHeight="true" outlineLevel="0" collapsed="false">
      <c r="B96" s="23"/>
      <c r="C96" s="122" t="s">
        <v>103</v>
      </c>
      <c r="J96" s="106" t="n">
        <f aca="false">J124</f>
        <v>1456083.1</v>
      </c>
      <c r="L96" s="23"/>
      <c r="AU96" s="3" t="s">
        <v>104</v>
      </c>
    </row>
    <row r="97" s="123" customFormat="true" ht="24.75" hidden="false" customHeight="true" outlineLevel="0" collapsed="false">
      <c r="B97" s="124"/>
      <c r="D97" s="125" t="s">
        <v>105</v>
      </c>
      <c r="E97" s="126"/>
      <c r="F97" s="126"/>
      <c r="G97" s="126"/>
      <c r="H97" s="126"/>
      <c r="I97" s="126"/>
      <c r="J97" s="127" t="n">
        <f aca="false">J125</f>
        <v>1456083.1</v>
      </c>
      <c r="L97" s="124"/>
    </row>
    <row r="98" s="128" customFormat="true" ht="19.5" hidden="false" customHeight="true" outlineLevel="0" collapsed="false">
      <c r="B98" s="129"/>
      <c r="D98" s="130" t="s">
        <v>166</v>
      </c>
      <c r="E98" s="131"/>
      <c r="F98" s="131"/>
      <c r="G98" s="131"/>
      <c r="H98" s="131"/>
      <c r="I98" s="131"/>
      <c r="J98" s="132" t="n">
        <f aca="false">J126</f>
        <v>61757.99</v>
      </c>
      <c r="L98" s="129"/>
    </row>
    <row r="99" s="128" customFormat="true" ht="19.5" hidden="false" customHeight="true" outlineLevel="0" collapsed="false">
      <c r="B99" s="129"/>
      <c r="D99" s="130" t="s">
        <v>167</v>
      </c>
      <c r="E99" s="131"/>
      <c r="F99" s="131"/>
      <c r="G99" s="131"/>
      <c r="H99" s="131"/>
      <c r="I99" s="131"/>
      <c r="J99" s="132" t="n">
        <f aca="false">J149</f>
        <v>110374.79</v>
      </c>
      <c r="L99" s="129"/>
    </row>
    <row r="100" s="128" customFormat="true" ht="19.5" hidden="false" customHeight="true" outlineLevel="0" collapsed="false">
      <c r="B100" s="129"/>
      <c r="D100" s="130" t="s">
        <v>168</v>
      </c>
      <c r="E100" s="131"/>
      <c r="F100" s="131"/>
      <c r="G100" s="131"/>
      <c r="H100" s="131"/>
      <c r="I100" s="131"/>
      <c r="J100" s="132" t="n">
        <f aca="false">J170</f>
        <v>794096.1</v>
      </c>
      <c r="L100" s="129"/>
    </row>
    <row r="101" s="128" customFormat="true" ht="19.5" hidden="false" customHeight="true" outlineLevel="0" collapsed="false">
      <c r="B101" s="129"/>
      <c r="D101" s="130" t="s">
        <v>169</v>
      </c>
      <c r="E101" s="131"/>
      <c r="F101" s="131"/>
      <c r="G101" s="131"/>
      <c r="H101" s="131"/>
      <c r="I101" s="131"/>
      <c r="J101" s="132" t="n">
        <f aca="false">J204</f>
        <v>7981.6</v>
      </c>
      <c r="L101" s="129"/>
    </row>
    <row r="102" s="128" customFormat="true" ht="19.5" hidden="false" customHeight="true" outlineLevel="0" collapsed="false">
      <c r="B102" s="129"/>
      <c r="D102" s="130" t="s">
        <v>170</v>
      </c>
      <c r="E102" s="131"/>
      <c r="F102" s="131"/>
      <c r="G102" s="131"/>
      <c r="H102" s="131"/>
      <c r="I102" s="131"/>
      <c r="J102" s="132" t="n">
        <f aca="false">J207</f>
        <v>35422.28</v>
      </c>
      <c r="L102" s="129"/>
    </row>
    <row r="103" s="128" customFormat="true" ht="19.5" hidden="false" customHeight="true" outlineLevel="0" collapsed="false">
      <c r="B103" s="129"/>
      <c r="D103" s="130" t="s">
        <v>106</v>
      </c>
      <c r="E103" s="131"/>
      <c r="F103" s="131"/>
      <c r="G103" s="131"/>
      <c r="H103" s="131"/>
      <c r="I103" s="131"/>
      <c r="J103" s="132" t="n">
        <f aca="false">J216</f>
        <v>90372.8</v>
      </c>
      <c r="L103" s="129"/>
    </row>
    <row r="104" s="128" customFormat="true" ht="19.5" hidden="false" customHeight="true" outlineLevel="0" collapsed="false">
      <c r="B104" s="129"/>
      <c r="D104" s="130" t="s">
        <v>171</v>
      </c>
      <c r="E104" s="131"/>
      <c r="F104" s="131"/>
      <c r="G104" s="131"/>
      <c r="H104" s="131"/>
      <c r="I104" s="131"/>
      <c r="J104" s="132" t="n">
        <f aca="false">J234</f>
        <v>356077.54</v>
      </c>
      <c r="L104" s="129"/>
    </row>
    <row r="105" s="22" customFormat="true" ht="21.75" hidden="false" customHeight="true" outlineLevel="0" collapsed="false">
      <c r="B105" s="23"/>
      <c r="L105" s="23"/>
    </row>
    <row r="106" s="22" customFormat="true" ht="6.75" hidden="false" customHeight="true" outlineLevel="0" collapsed="false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3"/>
    </row>
    <row r="110" s="22" customFormat="true" ht="6.75" hidden="false" customHeight="true" outlineLevel="0" collapsed="false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3"/>
    </row>
    <row r="111" s="22" customFormat="true" ht="24.75" hidden="false" customHeight="true" outlineLevel="0" collapsed="false">
      <c r="B111" s="23"/>
      <c r="C111" s="7" t="s">
        <v>108</v>
      </c>
      <c r="L111" s="23"/>
    </row>
    <row r="112" s="22" customFormat="true" ht="6.75" hidden="false" customHeight="true" outlineLevel="0" collapsed="false">
      <c r="B112" s="23"/>
      <c r="L112" s="23"/>
    </row>
    <row r="113" s="22" customFormat="true" ht="12" hidden="false" customHeight="true" outlineLevel="0" collapsed="false">
      <c r="B113" s="23"/>
      <c r="C113" s="15" t="s">
        <v>15</v>
      </c>
      <c r="L113" s="23"/>
    </row>
    <row r="114" s="22" customFormat="true" ht="16.5" hidden="false" customHeight="true" outlineLevel="0" collapsed="false">
      <c r="B114" s="23"/>
      <c r="E114" s="99" t="str">
        <f aca="false">E7</f>
        <v>Zajištění a oprava hřbitovní stěny severozápadní část, Vyšši Brod</v>
      </c>
      <c r="F114" s="99"/>
      <c r="G114" s="99"/>
      <c r="H114" s="99"/>
      <c r="L114" s="23"/>
    </row>
    <row r="115" s="22" customFormat="true" ht="12" hidden="false" customHeight="true" outlineLevel="0" collapsed="false">
      <c r="B115" s="23"/>
      <c r="C115" s="15" t="s">
        <v>98</v>
      </c>
      <c r="L115" s="23"/>
    </row>
    <row r="116" s="22" customFormat="true" ht="16.5" hidden="false" customHeight="true" outlineLevel="0" collapsed="false">
      <c r="B116" s="23"/>
      <c r="E116" s="100" t="str">
        <f aca="false">E9</f>
        <v>02 - Stavební část</v>
      </c>
      <c r="F116" s="100"/>
      <c r="G116" s="100"/>
      <c r="H116" s="100"/>
      <c r="L116" s="23"/>
    </row>
    <row r="117" s="22" customFormat="true" ht="6.75" hidden="false" customHeight="true" outlineLevel="0" collapsed="false">
      <c r="B117" s="23"/>
      <c r="L117" s="23"/>
    </row>
    <row r="118" s="22" customFormat="true" ht="12" hidden="false" customHeight="true" outlineLevel="0" collapsed="false">
      <c r="B118" s="23"/>
      <c r="C118" s="15" t="s">
        <v>19</v>
      </c>
      <c r="F118" s="16" t="str">
        <f aca="false">F12</f>
        <v>Vyšší Brod</v>
      </c>
      <c r="I118" s="15" t="s">
        <v>21</v>
      </c>
      <c r="J118" s="101" t="str">
        <f aca="false">IF(J12="","",J12)</f>
        <v>3. 3. 2023</v>
      </c>
      <c r="L118" s="23"/>
    </row>
    <row r="119" s="22" customFormat="true" ht="6.75" hidden="false" customHeight="true" outlineLevel="0" collapsed="false">
      <c r="B119" s="23"/>
      <c r="L119" s="23"/>
    </row>
    <row r="120" s="22" customFormat="true" ht="25.5" hidden="false" customHeight="true" outlineLevel="0" collapsed="false">
      <c r="B120" s="23"/>
      <c r="C120" s="15" t="s">
        <v>23</v>
      </c>
      <c r="F120" s="16" t="str">
        <f aca="false">E15</f>
        <v> </v>
      </c>
      <c r="I120" s="15" t="s">
        <v>31</v>
      </c>
      <c r="J120" s="119" t="str">
        <f aca="false">E21</f>
        <v>OMNIS PROJEKT s.r.o.</v>
      </c>
      <c r="L120" s="23"/>
    </row>
    <row r="121" s="22" customFormat="true" ht="15" hidden="false" customHeight="true" outlineLevel="0" collapsed="false">
      <c r="B121" s="23"/>
      <c r="C121" s="15" t="s">
        <v>27</v>
      </c>
      <c r="F121" s="16" t="str">
        <f aca="false">IF(E18="","",E18)</f>
        <v>Kamenné stavby s.r.o.</v>
      </c>
      <c r="I121" s="15" t="s">
        <v>36</v>
      </c>
      <c r="J121" s="119" t="str">
        <f aca="false">E24</f>
        <v>HAVO Consult s.ro.</v>
      </c>
      <c r="L121" s="23"/>
    </row>
    <row r="122" s="22" customFormat="true" ht="9.75" hidden="false" customHeight="true" outlineLevel="0" collapsed="false">
      <c r="B122" s="23"/>
      <c r="L122" s="23"/>
    </row>
    <row r="123" s="133" customFormat="true" ht="29.25" hidden="false" customHeight="true" outlineLevel="0" collapsed="false">
      <c r="B123" s="134"/>
      <c r="C123" s="135" t="s">
        <v>109</v>
      </c>
      <c r="D123" s="136" t="s">
        <v>65</v>
      </c>
      <c r="E123" s="136" t="s">
        <v>61</v>
      </c>
      <c r="F123" s="136" t="s">
        <v>62</v>
      </c>
      <c r="G123" s="136" t="s">
        <v>110</v>
      </c>
      <c r="H123" s="136" t="s">
        <v>111</v>
      </c>
      <c r="I123" s="136" t="s">
        <v>112</v>
      </c>
      <c r="J123" s="136" t="s">
        <v>102</v>
      </c>
      <c r="K123" s="137" t="s">
        <v>113</v>
      </c>
      <c r="L123" s="134"/>
      <c r="M123" s="64"/>
      <c r="N123" s="65" t="s">
        <v>44</v>
      </c>
      <c r="O123" s="65" t="s">
        <v>114</v>
      </c>
      <c r="P123" s="65" t="s">
        <v>115</v>
      </c>
      <c r="Q123" s="65" t="s">
        <v>116</v>
      </c>
      <c r="R123" s="65" t="s">
        <v>117</v>
      </c>
      <c r="S123" s="65" t="s">
        <v>118</v>
      </c>
      <c r="T123" s="66" t="s">
        <v>119</v>
      </c>
    </row>
    <row r="124" s="22" customFormat="true" ht="22.5" hidden="false" customHeight="true" outlineLevel="0" collapsed="false">
      <c r="B124" s="23"/>
      <c r="C124" s="70" t="s">
        <v>120</v>
      </c>
      <c r="J124" s="138" t="n">
        <f aca="false">BK124</f>
        <v>1456083.1</v>
      </c>
      <c r="L124" s="23"/>
      <c r="M124" s="67"/>
      <c r="N124" s="55"/>
      <c r="O124" s="55"/>
      <c r="P124" s="139" t="n">
        <f aca="false">P125</f>
        <v>0</v>
      </c>
      <c r="Q124" s="55"/>
      <c r="R124" s="139" t="n">
        <f aca="false">R125</f>
        <v>195.64730814</v>
      </c>
      <c r="S124" s="55"/>
      <c r="T124" s="140" t="n">
        <f aca="false">T125</f>
        <v>7.1383</v>
      </c>
      <c r="AT124" s="3" t="s">
        <v>79</v>
      </c>
      <c r="AU124" s="3" t="s">
        <v>104</v>
      </c>
      <c r="BK124" s="141" t="n">
        <f aca="false">BK125</f>
        <v>1456083.1</v>
      </c>
    </row>
    <row r="125" s="142" customFormat="true" ht="25.5" hidden="false" customHeight="true" outlineLevel="0" collapsed="false">
      <c r="B125" s="143"/>
      <c r="D125" s="144" t="s">
        <v>79</v>
      </c>
      <c r="E125" s="145" t="s">
        <v>121</v>
      </c>
      <c r="F125" s="145" t="s">
        <v>122</v>
      </c>
      <c r="I125" s="146"/>
      <c r="J125" s="147" t="n">
        <f aca="false">BK125</f>
        <v>1456083.1</v>
      </c>
      <c r="L125" s="143"/>
      <c r="M125" s="148"/>
      <c r="P125" s="149" t="n">
        <f aca="false">P126+P149+P170+P204+P207+P216+P234</f>
        <v>0</v>
      </c>
      <c r="R125" s="149" t="n">
        <f aca="false">R126+R149+R170+R204+R207+R216+R234</f>
        <v>195.64730814</v>
      </c>
      <c r="T125" s="150" t="n">
        <f aca="false">T126+T149+T170+T204+T207+T216+T234</f>
        <v>7.1383</v>
      </c>
      <c r="AR125" s="144" t="s">
        <v>88</v>
      </c>
      <c r="AT125" s="151" t="s">
        <v>79</v>
      </c>
      <c r="AU125" s="151" t="s">
        <v>80</v>
      </c>
      <c r="AY125" s="144" t="s">
        <v>123</v>
      </c>
      <c r="BK125" s="152" t="n">
        <f aca="false">BK126+BK149+BK170+BK204+BK207+BK216+BK234</f>
        <v>1456083.1</v>
      </c>
    </row>
    <row r="126" s="142" customFormat="true" ht="22.5" hidden="false" customHeight="true" outlineLevel="0" collapsed="false">
      <c r="B126" s="143"/>
      <c r="D126" s="144" t="s">
        <v>79</v>
      </c>
      <c r="E126" s="153" t="s">
        <v>88</v>
      </c>
      <c r="F126" s="153" t="s">
        <v>172</v>
      </c>
      <c r="I126" s="146"/>
      <c r="J126" s="154" t="n">
        <f aca="false">BK126</f>
        <v>61757.99</v>
      </c>
      <c r="L126" s="143"/>
      <c r="M126" s="148"/>
      <c r="P126" s="149" t="n">
        <f aca="false">SUM(P127:P148)</f>
        <v>0</v>
      </c>
      <c r="R126" s="149" t="n">
        <f aca="false">SUM(R127:R148)</f>
        <v>33.88</v>
      </c>
      <c r="T126" s="150" t="n">
        <f aca="false">SUM(T127:T148)</f>
        <v>0</v>
      </c>
      <c r="AR126" s="144" t="s">
        <v>88</v>
      </c>
      <c r="AT126" s="151" t="s">
        <v>79</v>
      </c>
      <c r="AU126" s="151" t="s">
        <v>88</v>
      </c>
      <c r="AY126" s="144" t="s">
        <v>123</v>
      </c>
      <c r="BK126" s="152" t="n">
        <f aca="false">SUM(BK127:BK148)</f>
        <v>61757.99</v>
      </c>
    </row>
    <row r="127" s="22" customFormat="true" ht="24" hidden="false" customHeight="true" outlineLevel="0" collapsed="false">
      <c r="B127" s="155"/>
      <c r="C127" s="156" t="s">
        <v>88</v>
      </c>
      <c r="D127" s="156" t="s">
        <v>126</v>
      </c>
      <c r="E127" s="157" t="s">
        <v>173</v>
      </c>
      <c r="F127" s="158" t="s">
        <v>174</v>
      </c>
      <c r="G127" s="159" t="s">
        <v>175</v>
      </c>
      <c r="H127" s="160" t="n">
        <v>18</v>
      </c>
      <c r="I127" s="161" t="n">
        <v>60.4</v>
      </c>
      <c r="J127" s="162" t="n">
        <f aca="false">ROUND(I127*H127,2)</f>
        <v>1087.2</v>
      </c>
      <c r="K127" s="158" t="s">
        <v>130</v>
      </c>
      <c r="L127" s="23"/>
      <c r="M127" s="163"/>
      <c r="N127" s="164" t="s">
        <v>45</v>
      </c>
      <c r="P127" s="165" t="n">
        <f aca="false">O127*H127</f>
        <v>0</v>
      </c>
      <c r="Q127" s="165" t="n">
        <v>0</v>
      </c>
      <c r="R127" s="165" t="n">
        <f aca="false">Q127*H127</f>
        <v>0</v>
      </c>
      <c r="S127" s="165" t="n">
        <v>0</v>
      </c>
      <c r="T127" s="166" t="n">
        <f aca="false">S127*H127</f>
        <v>0</v>
      </c>
      <c r="AR127" s="167" t="s">
        <v>131</v>
      </c>
      <c r="AT127" s="167" t="s">
        <v>126</v>
      </c>
      <c r="AU127" s="167" t="s">
        <v>90</v>
      </c>
      <c r="AY127" s="3" t="s">
        <v>123</v>
      </c>
      <c r="BE127" s="168" t="n">
        <f aca="false">IF(N127="základní",J127,0)</f>
        <v>1087.2</v>
      </c>
      <c r="BF127" s="168" t="n">
        <f aca="false">IF(N127="snížená",J127,0)</f>
        <v>0</v>
      </c>
      <c r="BG127" s="168" t="n">
        <f aca="false">IF(N127="zákl. přenesená",J127,0)</f>
        <v>0</v>
      </c>
      <c r="BH127" s="168" t="n">
        <f aca="false">IF(N127="sníž. přenesená",J127,0)</f>
        <v>0</v>
      </c>
      <c r="BI127" s="168" t="n">
        <f aca="false">IF(N127="nulová",J127,0)</f>
        <v>0</v>
      </c>
      <c r="BJ127" s="3" t="s">
        <v>88</v>
      </c>
      <c r="BK127" s="168" t="n">
        <f aca="false">ROUND(I127*H127,2)</f>
        <v>1087.2</v>
      </c>
      <c r="BL127" s="3" t="s">
        <v>131</v>
      </c>
      <c r="BM127" s="167" t="s">
        <v>176</v>
      </c>
    </row>
    <row r="128" s="177" customFormat="true" ht="9.75" hidden="false" customHeight="false" outlineLevel="0" collapsed="false">
      <c r="B128" s="178"/>
      <c r="D128" s="171" t="s">
        <v>133</v>
      </c>
      <c r="E128" s="179"/>
      <c r="F128" s="180" t="s">
        <v>177</v>
      </c>
      <c r="H128" s="181" t="n">
        <v>18</v>
      </c>
      <c r="I128" s="182"/>
      <c r="L128" s="178"/>
      <c r="M128" s="183"/>
      <c r="T128" s="184"/>
      <c r="AT128" s="179" t="s">
        <v>133</v>
      </c>
      <c r="AU128" s="179" t="s">
        <v>90</v>
      </c>
      <c r="AV128" s="177" t="s">
        <v>90</v>
      </c>
      <c r="AW128" s="177" t="s">
        <v>35</v>
      </c>
      <c r="AX128" s="177" t="s">
        <v>88</v>
      </c>
      <c r="AY128" s="179" t="s">
        <v>123</v>
      </c>
    </row>
    <row r="129" s="22" customFormat="true" ht="33" hidden="false" customHeight="true" outlineLevel="0" collapsed="false">
      <c r="B129" s="155"/>
      <c r="C129" s="156" t="s">
        <v>90</v>
      </c>
      <c r="D129" s="156" t="s">
        <v>126</v>
      </c>
      <c r="E129" s="157" t="s">
        <v>178</v>
      </c>
      <c r="F129" s="158" t="s">
        <v>179</v>
      </c>
      <c r="G129" s="159" t="s">
        <v>129</v>
      </c>
      <c r="H129" s="160" t="n">
        <v>16.94</v>
      </c>
      <c r="I129" s="161" t="n">
        <v>1790</v>
      </c>
      <c r="J129" s="162" t="n">
        <f aca="false">ROUND(I129*H129,2)</f>
        <v>30322.6</v>
      </c>
      <c r="K129" s="158" t="s">
        <v>130</v>
      </c>
      <c r="L129" s="23"/>
      <c r="M129" s="163"/>
      <c r="N129" s="164" t="s">
        <v>45</v>
      </c>
      <c r="P129" s="165" t="n">
        <f aca="false">O129*H129</f>
        <v>0</v>
      </c>
      <c r="Q129" s="165" t="n">
        <v>0</v>
      </c>
      <c r="R129" s="165" t="n">
        <f aca="false">Q129*H129</f>
        <v>0</v>
      </c>
      <c r="S129" s="165" t="n">
        <v>0</v>
      </c>
      <c r="T129" s="166" t="n">
        <f aca="false">S129*H129</f>
        <v>0</v>
      </c>
      <c r="AR129" s="167" t="s">
        <v>131</v>
      </c>
      <c r="AT129" s="167" t="s">
        <v>126</v>
      </c>
      <c r="AU129" s="167" t="s">
        <v>90</v>
      </c>
      <c r="AY129" s="3" t="s">
        <v>123</v>
      </c>
      <c r="BE129" s="168" t="n">
        <f aca="false">IF(N129="základní",J129,0)</f>
        <v>30322.6</v>
      </c>
      <c r="BF129" s="168" t="n">
        <f aca="false">IF(N129="snížená",J129,0)</f>
        <v>0</v>
      </c>
      <c r="BG129" s="168" t="n">
        <f aca="false">IF(N129="zákl. přenesená",J129,0)</f>
        <v>0</v>
      </c>
      <c r="BH129" s="168" t="n">
        <f aca="false">IF(N129="sníž. přenesená",J129,0)</f>
        <v>0</v>
      </c>
      <c r="BI129" s="168" t="n">
        <f aca="false">IF(N129="nulová",J129,0)</f>
        <v>0</v>
      </c>
      <c r="BJ129" s="3" t="s">
        <v>88</v>
      </c>
      <c r="BK129" s="168" t="n">
        <f aca="false">ROUND(I129*H129,2)</f>
        <v>30322.6</v>
      </c>
      <c r="BL129" s="3" t="s">
        <v>131</v>
      </c>
      <c r="BM129" s="167" t="s">
        <v>180</v>
      </c>
    </row>
    <row r="130" s="169" customFormat="true" ht="9.75" hidden="false" customHeight="false" outlineLevel="0" collapsed="false">
      <c r="B130" s="170"/>
      <c r="D130" s="171" t="s">
        <v>133</v>
      </c>
      <c r="E130" s="172"/>
      <c r="F130" s="173" t="s">
        <v>181</v>
      </c>
      <c r="H130" s="172"/>
      <c r="I130" s="174"/>
      <c r="L130" s="170"/>
      <c r="M130" s="175"/>
      <c r="T130" s="176"/>
      <c r="AT130" s="172" t="s">
        <v>133</v>
      </c>
      <c r="AU130" s="172" t="s">
        <v>90</v>
      </c>
      <c r="AV130" s="169" t="s">
        <v>88</v>
      </c>
      <c r="AW130" s="169" t="s">
        <v>35</v>
      </c>
      <c r="AX130" s="169" t="s">
        <v>80</v>
      </c>
      <c r="AY130" s="172" t="s">
        <v>123</v>
      </c>
    </row>
    <row r="131" s="177" customFormat="true" ht="9.75" hidden="false" customHeight="false" outlineLevel="0" collapsed="false">
      <c r="B131" s="178"/>
      <c r="D131" s="171" t="s">
        <v>133</v>
      </c>
      <c r="E131" s="179"/>
      <c r="F131" s="180" t="s">
        <v>182</v>
      </c>
      <c r="H131" s="181" t="n">
        <v>3.85</v>
      </c>
      <c r="I131" s="182"/>
      <c r="L131" s="178"/>
      <c r="M131" s="183"/>
      <c r="T131" s="184"/>
      <c r="AT131" s="179" t="s">
        <v>133</v>
      </c>
      <c r="AU131" s="179" t="s">
        <v>90</v>
      </c>
      <c r="AV131" s="177" t="s">
        <v>90</v>
      </c>
      <c r="AW131" s="177" t="s">
        <v>35</v>
      </c>
      <c r="AX131" s="177" t="s">
        <v>80</v>
      </c>
      <c r="AY131" s="179" t="s">
        <v>123</v>
      </c>
    </row>
    <row r="132" s="177" customFormat="true" ht="9.75" hidden="false" customHeight="false" outlineLevel="0" collapsed="false">
      <c r="B132" s="178"/>
      <c r="D132" s="171" t="s">
        <v>133</v>
      </c>
      <c r="E132" s="179"/>
      <c r="F132" s="180" t="s">
        <v>183</v>
      </c>
      <c r="H132" s="181" t="n">
        <v>13.09</v>
      </c>
      <c r="I132" s="182"/>
      <c r="L132" s="178"/>
      <c r="M132" s="183"/>
      <c r="T132" s="184"/>
      <c r="AT132" s="179" t="s">
        <v>133</v>
      </c>
      <c r="AU132" s="179" t="s">
        <v>90</v>
      </c>
      <c r="AV132" s="177" t="s">
        <v>90</v>
      </c>
      <c r="AW132" s="177" t="s">
        <v>35</v>
      </c>
      <c r="AX132" s="177" t="s">
        <v>80</v>
      </c>
      <c r="AY132" s="179" t="s">
        <v>123</v>
      </c>
    </row>
    <row r="133" s="185" customFormat="true" ht="9.75" hidden="false" customHeight="false" outlineLevel="0" collapsed="false">
      <c r="B133" s="186"/>
      <c r="D133" s="171" t="s">
        <v>133</v>
      </c>
      <c r="E133" s="187"/>
      <c r="F133" s="188" t="s">
        <v>145</v>
      </c>
      <c r="H133" s="189" t="n">
        <v>16.94</v>
      </c>
      <c r="I133" s="190"/>
      <c r="L133" s="186"/>
      <c r="M133" s="191"/>
      <c r="T133" s="192"/>
      <c r="AT133" s="187" t="s">
        <v>133</v>
      </c>
      <c r="AU133" s="187" t="s">
        <v>90</v>
      </c>
      <c r="AV133" s="185" t="s">
        <v>131</v>
      </c>
      <c r="AW133" s="185" t="s">
        <v>35</v>
      </c>
      <c r="AX133" s="185" t="s">
        <v>88</v>
      </c>
      <c r="AY133" s="187" t="s">
        <v>123</v>
      </c>
    </row>
    <row r="134" s="22" customFormat="true" ht="37.5" hidden="false" customHeight="true" outlineLevel="0" collapsed="false">
      <c r="B134" s="155"/>
      <c r="C134" s="156" t="s">
        <v>148</v>
      </c>
      <c r="D134" s="156" t="s">
        <v>126</v>
      </c>
      <c r="E134" s="157" t="s">
        <v>184</v>
      </c>
      <c r="F134" s="158" t="s">
        <v>185</v>
      </c>
      <c r="G134" s="159" t="s">
        <v>129</v>
      </c>
      <c r="H134" s="160" t="n">
        <v>16.94</v>
      </c>
      <c r="I134" s="161" t="n">
        <v>87.8</v>
      </c>
      <c r="J134" s="162" t="n">
        <f aca="false">ROUND(I134*H134,2)</f>
        <v>1487.33</v>
      </c>
      <c r="K134" s="158" t="s">
        <v>130</v>
      </c>
      <c r="L134" s="23"/>
      <c r="M134" s="163"/>
      <c r="N134" s="164" t="s">
        <v>45</v>
      </c>
      <c r="P134" s="165" t="n">
        <f aca="false">O134*H134</f>
        <v>0</v>
      </c>
      <c r="Q134" s="165" t="n">
        <v>0</v>
      </c>
      <c r="R134" s="165" t="n">
        <f aca="false">Q134*H134</f>
        <v>0</v>
      </c>
      <c r="S134" s="165" t="n">
        <v>0</v>
      </c>
      <c r="T134" s="166" t="n">
        <f aca="false">S134*H134</f>
        <v>0</v>
      </c>
      <c r="AR134" s="167" t="s">
        <v>131</v>
      </c>
      <c r="AT134" s="167" t="s">
        <v>126</v>
      </c>
      <c r="AU134" s="167" t="s">
        <v>90</v>
      </c>
      <c r="AY134" s="3" t="s">
        <v>123</v>
      </c>
      <c r="BE134" s="168" t="n">
        <f aca="false">IF(N134="základní",J134,0)</f>
        <v>1487.33</v>
      </c>
      <c r="BF134" s="168" t="n">
        <f aca="false">IF(N134="snížená",J134,0)</f>
        <v>0</v>
      </c>
      <c r="BG134" s="168" t="n">
        <f aca="false">IF(N134="zákl. přenesená",J134,0)</f>
        <v>0</v>
      </c>
      <c r="BH134" s="168" t="n">
        <f aca="false">IF(N134="sníž. přenesená",J134,0)</f>
        <v>0</v>
      </c>
      <c r="BI134" s="168" t="n">
        <f aca="false">IF(N134="nulová",J134,0)</f>
        <v>0</v>
      </c>
      <c r="BJ134" s="3" t="s">
        <v>88</v>
      </c>
      <c r="BK134" s="168" t="n">
        <f aca="false">ROUND(I134*H134,2)</f>
        <v>1487.33</v>
      </c>
      <c r="BL134" s="3" t="s">
        <v>131</v>
      </c>
      <c r="BM134" s="167" t="s">
        <v>186</v>
      </c>
    </row>
    <row r="135" s="22" customFormat="true" ht="24" hidden="false" customHeight="true" outlineLevel="0" collapsed="false">
      <c r="B135" s="155"/>
      <c r="C135" s="156" t="s">
        <v>131</v>
      </c>
      <c r="D135" s="156" t="s">
        <v>126</v>
      </c>
      <c r="E135" s="157" t="s">
        <v>187</v>
      </c>
      <c r="F135" s="158" t="s">
        <v>188</v>
      </c>
      <c r="G135" s="159" t="s">
        <v>129</v>
      </c>
      <c r="H135" s="160" t="n">
        <v>16.94</v>
      </c>
      <c r="I135" s="161" t="n">
        <v>164</v>
      </c>
      <c r="J135" s="162" t="n">
        <f aca="false">ROUND(I135*H135,2)</f>
        <v>2778.16</v>
      </c>
      <c r="K135" s="158" t="s">
        <v>130</v>
      </c>
      <c r="L135" s="23"/>
      <c r="M135" s="163"/>
      <c r="N135" s="164" t="s">
        <v>45</v>
      </c>
      <c r="P135" s="165" t="n">
        <f aca="false">O135*H135</f>
        <v>0</v>
      </c>
      <c r="Q135" s="165" t="n">
        <v>0</v>
      </c>
      <c r="R135" s="165" t="n">
        <f aca="false">Q135*H135</f>
        <v>0</v>
      </c>
      <c r="S135" s="165" t="n">
        <v>0</v>
      </c>
      <c r="T135" s="166" t="n">
        <f aca="false">S135*H135</f>
        <v>0</v>
      </c>
      <c r="AR135" s="167" t="s">
        <v>131</v>
      </c>
      <c r="AT135" s="167" t="s">
        <v>126</v>
      </c>
      <c r="AU135" s="167" t="s">
        <v>90</v>
      </c>
      <c r="AY135" s="3" t="s">
        <v>123</v>
      </c>
      <c r="BE135" s="168" t="n">
        <f aca="false">IF(N135="základní",J135,0)</f>
        <v>2778.16</v>
      </c>
      <c r="BF135" s="168" t="n">
        <f aca="false">IF(N135="snížená",J135,0)</f>
        <v>0</v>
      </c>
      <c r="BG135" s="168" t="n">
        <f aca="false">IF(N135="zákl. přenesená",J135,0)</f>
        <v>0</v>
      </c>
      <c r="BH135" s="168" t="n">
        <f aca="false">IF(N135="sníž. přenesená",J135,0)</f>
        <v>0</v>
      </c>
      <c r="BI135" s="168" t="n">
        <f aca="false">IF(N135="nulová",J135,0)</f>
        <v>0</v>
      </c>
      <c r="BJ135" s="3" t="s">
        <v>88</v>
      </c>
      <c r="BK135" s="168" t="n">
        <f aca="false">ROUND(I135*H135,2)</f>
        <v>2778.16</v>
      </c>
      <c r="BL135" s="3" t="s">
        <v>131</v>
      </c>
      <c r="BM135" s="167" t="s">
        <v>189</v>
      </c>
    </row>
    <row r="136" s="22" customFormat="true" ht="16.5" hidden="false" customHeight="true" outlineLevel="0" collapsed="false">
      <c r="B136" s="155"/>
      <c r="C136" s="156" t="s">
        <v>156</v>
      </c>
      <c r="D136" s="156" t="s">
        <v>126</v>
      </c>
      <c r="E136" s="157" t="s">
        <v>190</v>
      </c>
      <c r="F136" s="158" t="s">
        <v>191</v>
      </c>
      <c r="G136" s="159" t="s">
        <v>129</v>
      </c>
      <c r="H136" s="160" t="n">
        <v>16.94</v>
      </c>
      <c r="I136" s="161" t="n">
        <v>22.4</v>
      </c>
      <c r="J136" s="162" t="n">
        <f aca="false">ROUND(I136*H136,2)</f>
        <v>379.46</v>
      </c>
      <c r="K136" s="158" t="s">
        <v>130</v>
      </c>
      <c r="L136" s="23"/>
      <c r="M136" s="163"/>
      <c r="N136" s="164" t="s">
        <v>45</v>
      </c>
      <c r="P136" s="165" t="n">
        <f aca="false">O136*H136</f>
        <v>0</v>
      </c>
      <c r="Q136" s="165" t="n">
        <v>0</v>
      </c>
      <c r="R136" s="165" t="n">
        <f aca="false">Q136*H136</f>
        <v>0</v>
      </c>
      <c r="S136" s="165" t="n">
        <v>0</v>
      </c>
      <c r="T136" s="166" t="n">
        <f aca="false">S136*H136</f>
        <v>0</v>
      </c>
      <c r="AR136" s="167" t="s">
        <v>131</v>
      </c>
      <c r="AT136" s="167" t="s">
        <v>126</v>
      </c>
      <c r="AU136" s="167" t="s">
        <v>90</v>
      </c>
      <c r="AY136" s="3" t="s">
        <v>123</v>
      </c>
      <c r="BE136" s="168" t="n">
        <f aca="false">IF(N136="základní",J136,0)</f>
        <v>379.46</v>
      </c>
      <c r="BF136" s="168" t="n">
        <f aca="false">IF(N136="snížená",J136,0)</f>
        <v>0</v>
      </c>
      <c r="BG136" s="168" t="n">
        <f aca="false">IF(N136="zákl. přenesená",J136,0)</f>
        <v>0</v>
      </c>
      <c r="BH136" s="168" t="n">
        <f aca="false">IF(N136="sníž. přenesená",J136,0)</f>
        <v>0</v>
      </c>
      <c r="BI136" s="168" t="n">
        <f aca="false">IF(N136="nulová",J136,0)</f>
        <v>0</v>
      </c>
      <c r="BJ136" s="3" t="s">
        <v>88</v>
      </c>
      <c r="BK136" s="168" t="n">
        <f aca="false">ROUND(I136*H136,2)</f>
        <v>379.46</v>
      </c>
      <c r="BL136" s="3" t="s">
        <v>131</v>
      </c>
      <c r="BM136" s="167" t="s">
        <v>192</v>
      </c>
    </row>
    <row r="137" s="22" customFormat="true" ht="24" hidden="false" customHeight="true" outlineLevel="0" collapsed="false">
      <c r="B137" s="155"/>
      <c r="C137" s="156" t="s">
        <v>161</v>
      </c>
      <c r="D137" s="156" t="s">
        <v>126</v>
      </c>
      <c r="E137" s="157" t="s">
        <v>193</v>
      </c>
      <c r="F137" s="158" t="s">
        <v>194</v>
      </c>
      <c r="G137" s="159" t="s">
        <v>129</v>
      </c>
      <c r="H137" s="160" t="n">
        <v>33.88</v>
      </c>
      <c r="I137" s="161" t="n">
        <v>148</v>
      </c>
      <c r="J137" s="162" t="n">
        <f aca="false">ROUND(I137*H137,2)</f>
        <v>5014.24</v>
      </c>
      <c r="K137" s="158" t="s">
        <v>130</v>
      </c>
      <c r="L137" s="23"/>
      <c r="M137" s="163"/>
      <c r="N137" s="164" t="s">
        <v>45</v>
      </c>
      <c r="P137" s="165" t="n">
        <f aca="false">O137*H137</f>
        <v>0</v>
      </c>
      <c r="Q137" s="165" t="n">
        <v>0</v>
      </c>
      <c r="R137" s="165" t="n">
        <f aca="false">Q137*H137</f>
        <v>0</v>
      </c>
      <c r="S137" s="165" t="n">
        <v>0</v>
      </c>
      <c r="T137" s="166" t="n">
        <f aca="false">S137*H137</f>
        <v>0</v>
      </c>
      <c r="AR137" s="167" t="s">
        <v>131</v>
      </c>
      <c r="AT137" s="167" t="s">
        <v>126</v>
      </c>
      <c r="AU137" s="167" t="s">
        <v>90</v>
      </c>
      <c r="AY137" s="3" t="s">
        <v>123</v>
      </c>
      <c r="BE137" s="168" t="n">
        <f aca="false">IF(N137="základní",J137,0)</f>
        <v>5014.24</v>
      </c>
      <c r="BF137" s="168" t="n">
        <f aca="false">IF(N137="snížená",J137,0)</f>
        <v>0</v>
      </c>
      <c r="BG137" s="168" t="n">
        <f aca="false">IF(N137="zákl. přenesená",J137,0)</f>
        <v>0</v>
      </c>
      <c r="BH137" s="168" t="n">
        <f aca="false">IF(N137="sníž. přenesená",J137,0)</f>
        <v>0</v>
      </c>
      <c r="BI137" s="168" t="n">
        <f aca="false">IF(N137="nulová",J137,0)</f>
        <v>0</v>
      </c>
      <c r="BJ137" s="3" t="s">
        <v>88</v>
      </c>
      <c r="BK137" s="168" t="n">
        <f aca="false">ROUND(I137*H137,2)</f>
        <v>5014.24</v>
      </c>
      <c r="BL137" s="3" t="s">
        <v>131</v>
      </c>
      <c r="BM137" s="167" t="s">
        <v>195</v>
      </c>
    </row>
    <row r="138" s="169" customFormat="true" ht="9.75" hidden="false" customHeight="false" outlineLevel="0" collapsed="false">
      <c r="B138" s="170"/>
      <c r="D138" s="171" t="s">
        <v>133</v>
      </c>
      <c r="E138" s="172"/>
      <c r="F138" s="173" t="s">
        <v>196</v>
      </c>
      <c r="H138" s="172"/>
      <c r="I138" s="174"/>
      <c r="L138" s="170"/>
      <c r="M138" s="175"/>
      <c r="T138" s="176"/>
      <c r="AT138" s="172" t="s">
        <v>133</v>
      </c>
      <c r="AU138" s="172" t="s">
        <v>90</v>
      </c>
      <c r="AV138" s="169" t="s">
        <v>88</v>
      </c>
      <c r="AW138" s="169" t="s">
        <v>35</v>
      </c>
      <c r="AX138" s="169" t="s">
        <v>80</v>
      </c>
      <c r="AY138" s="172" t="s">
        <v>123</v>
      </c>
    </row>
    <row r="139" s="177" customFormat="true" ht="9.75" hidden="false" customHeight="false" outlineLevel="0" collapsed="false">
      <c r="B139" s="178"/>
      <c r="D139" s="171" t="s">
        <v>133</v>
      </c>
      <c r="E139" s="179"/>
      <c r="F139" s="180" t="s">
        <v>197</v>
      </c>
      <c r="H139" s="181" t="n">
        <v>16.94</v>
      </c>
      <c r="I139" s="182"/>
      <c r="L139" s="178"/>
      <c r="M139" s="183"/>
      <c r="T139" s="184"/>
      <c r="AT139" s="179" t="s">
        <v>133</v>
      </c>
      <c r="AU139" s="179" t="s">
        <v>90</v>
      </c>
      <c r="AV139" s="177" t="s">
        <v>90</v>
      </c>
      <c r="AW139" s="177" t="s">
        <v>35</v>
      </c>
      <c r="AX139" s="177" t="s">
        <v>80</v>
      </c>
      <c r="AY139" s="179" t="s">
        <v>123</v>
      </c>
    </row>
    <row r="140" s="169" customFormat="true" ht="9.75" hidden="false" customHeight="false" outlineLevel="0" collapsed="false">
      <c r="B140" s="170"/>
      <c r="D140" s="171" t="s">
        <v>133</v>
      </c>
      <c r="E140" s="172"/>
      <c r="F140" s="173" t="s">
        <v>198</v>
      </c>
      <c r="H140" s="172"/>
      <c r="I140" s="174"/>
      <c r="L140" s="170"/>
      <c r="M140" s="175"/>
      <c r="T140" s="176"/>
      <c r="AT140" s="172" t="s">
        <v>133</v>
      </c>
      <c r="AU140" s="172" t="s">
        <v>90</v>
      </c>
      <c r="AV140" s="169" t="s">
        <v>88</v>
      </c>
      <c r="AW140" s="169" t="s">
        <v>35</v>
      </c>
      <c r="AX140" s="169" t="s">
        <v>80</v>
      </c>
      <c r="AY140" s="172" t="s">
        <v>123</v>
      </c>
    </row>
    <row r="141" s="177" customFormat="true" ht="9.75" hidden="false" customHeight="false" outlineLevel="0" collapsed="false">
      <c r="B141" s="178"/>
      <c r="D141" s="171" t="s">
        <v>133</v>
      </c>
      <c r="E141" s="179"/>
      <c r="F141" s="180" t="s">
        <v>199</v>
      </c>
      <c r="H141" s="181" t="n">
        <v>16.94</v>
      </c>
      <c r="I141" s="182"/>
      <c r="L141" s="178"/>
      <c r="M141" s="183"/>
      <c r="T141" s="184"/>
      <c r="AT141" s="179" t="s">
        <v>133</v>
      </c>
      <c r="AU141" s="179" t="s">
        <v>90</v>
      </c>
      <c r="AV141" s="177" t="s">
        <v>90</v>
      </c>
      <c r="AW141" s="177" t="s">
        <v>35</v>
      </c>
      <c r="AX141" s="177" t="s">
        <v>80</v>
      </c>
      <c r="AY141" s="179" t="s">
        <v>123</v>
      </c>
    </row>
    <row r="142" s="185" customFormat="true" ht="9.75" hidden="false" customHeight="false" outlineLevel="0" collapsed="false">
      <c r="B142" s="186"/>
      <c r="D142" s="171" t="s">
        <v>133</v>
      </c>
      <c r="E142" s="187"/>
      <c r="F142" s="188" t="s">
        <v>145</v>
      </c>
      <c r="H142" s="189" t="n">
        <v>33.88</v>
      </c>
      <c r="I142" s="190"/>
      <c r="L142" s="186"/>
      <c r="M142" s="191"/>
      <c r="T142" s="192"/>
      <c r="AT142" s="187" t="s">
        <v>133</v>
      </c>
      <c r="AU142" s="187" t="s">
        <v>90</v>
      </c>
      <c r="AV142" s="185" t="s">
        <v>131</v>
      </c>
      <c r="AW142" s="185" t="s">
        <v>35</v>
      </c>
      <c r="AX142" s="185" t="s">
        <v>88</v>
      </c>
      <c r="AY142" s="187" t="s">
        <v>123</v>
      </c>
    </row>
    <row r="143" s="22" customFormat="true" ht="16.5" hidden="false" customHeight="true" outlineLevel="0" collapsed="false">
      <c r="B143" s="155"/>
      <c r="C143" s="198" t="s">
        <v>200</v>
      </c>
      <c r="D143" s="198" t="s">
        <v>201</v>
      </c>
      <c r="E143" s="199" t="s">
        <v>202</v>
      </c>
      <c r="F143" s="200" t="s">
        <v>203</v>
      </c>
      <c r="G143" s="201" t="s">
        <v>151</v>
      </c>
      <c r="H143" s="202" t="n">
        <v>33.88</v>
      </c>
      <c r="I143" s="203" t="n">
        <v>535</v>
      </c>
      <c r="J143" s="204" t="n">
        <f aca="false">ROUND(I143*H143,2)</f>
        <v>18125.8</v>
      </c>
      <c r="K143" s="200" t="s">
        <v>130</v>
      </c>
      <c r="L143" s="205"/>
      <c r="M143" s="206"/>
      <c r="N143" s="207" t="s">
        <v>45</v>
      </c>
      <c r="P143" s="165" t="n">
        <f aca="false">O143*H143</f>
        <v>0</v>
      </c>
      <c r="Q143" s="165" t="n">
        <v>1</v>
      </c>
      <c r="R143" s="165" t="n">
        <f aca="false">Q143*H143</f>
        <v>33.88</v>
      </c>
      <c r="S143" s="165" t="n">
        <v>0</v>
      </c>
      <c r="T143" s="166" t="n">
        <f aca="false">S143*H143</f>
        <v>0</v>
      </c>
      <c r="AR143" s="167" t="s">
        <v>204</v>
      </c>
      <c r="AT143" s="167" t="s">
        <v>201</v>
      </c>
      <c r="AU143" s="167" t="s">
        <v>90</v>
      </c>
      <c r="AY143" s="3" t="s">
        <v>123</v>
      </c>
      <c r="BE143" s="168" t="n">
        <f aca="false">IF(N143="základní",J143,0)</f>
        <v>18125.8</v>
      </c>
      <c r="BF143" s="168" t="n">
        <f aca="false">IF(N143="snížená",J143,0)</f>
        <v>0</v>
      </c>
      <c r="BG143" s="168" t="n">
        <f aca="false">IF(N143="zákl. přenesená",J143,0)</f>
        <v>0</v>
      </c>
      <c r="BH143" s="168" t="n">
        <f aca="false">IF(N143="sníž. přenesená",J143,0)</f>
        <v>0</v>
      </c>
      <c r="BI143" s="168" t="n">
        <f aca="false">IF(N143="nulová",J143,0)</f>
        <v>0</v>
      </c>
      <c r="BJ143" s="3" t="s">
        <v>88</v>
      </c>
      <c r="BK143" s="168" t="n">
        <f aca="false">ROUND(I143*H143,2)</f>
        <v>18125.8</v>
      </c>
      <c r="BL143" s="3" t="s">
        <v>131</v>
      </c>
      <c r="BM143" s="167" t="s">
        <v>205</v>
      </c>
    </row>
    <row r="144" s="177" customFormat="true" ht="9.75" hidden="false" customHeight="false" outlineLevel="0" collapsed="false">
      <c r="B144" s="178"/>
      <c r="D144" s="171" t="s">
        <v>133</v>
      </c>
      <c r="E144" s="179"/>
      <c r="F144" s="180" t="s">
        <v>199</v>
      </c>
      <c r="H144" s="181" t="n">
        <v>16.94</v>
      </c>
      <c r="I144" s="182"/>
      <c r="L144" s="178"/>
      <c r="M144" s="183"/>
      <c r="T144" s="184"/>
      <c r="AT144" s="179" t="s">
        <v>133</v>
      </c>
      <c r="AU144" s="179" t="s">
        <v>90</v>
      </c>
      <c r="AV144" s="177" t="s">
        <v>90</v>
      </c>
      <c r="AW144" s="177" t="s">
        <v>35</v>
      </c>
      <c r="AX144" s="177" t="s">
        <v>88</v>
      </c>
      <c r="AY144" s="179" t="s">
        <v>123</v>
      </c>
    </row>
    <row r="145" s="177" customFormat="true" ht="9.75" hidden="false" customHeight="false" outlineLevel="0" collapsed="false">
      <c r="B145" s="178"/>
      <c r="D145" s="171" t="s">
        <v>133</v>
      </c>
      <c r="F145" s="180" t="s">
        <v>206</v>
      </c>
      <c r="H145" s="181" t="n">
        <v>33.88</v>
      </c>
      <c r="I145" s="182"/>
      <c r="L145" s="178"/>
      <c r="M145" s="183"/>
      <c r="T145" s="184"/>
      <c r="AT145" s="179" t="s">
        <v>133</v>
      </c>
      <c r="AU145" s="179" t="s">
        <v>90</v>
      </c>
      <c r="AV145" s="177" t="s">
        <v>90</v>
      </c>
      <c r="AW145" s="177" t="s">
        <v>2</v>
      </c>
      <c r="AX145" s="177" t="s">
        <v>88</v>
      </c>
      <c r="AY145" s="179" t="s">
        <v>123</v>
      </c>
    </row>
    <row r="146" s="22" customFormat="true" ht="24" hidden="false" customHeight="true" outlineLevel="0" collapsed="false">
      <c r="B146" s="155"/>
      <c r="C146" s="156" t="s">
        <v>204</v>
      </c>
      <c r="D146" s="156" t="s">
        <v>126</v>
      </c>
      <c r="E146" s="157" t="s">
        <v>207</v>
      </c>
      <c r="F146" s="158" t="s">
        <v>208</v>
      </c>
      <c r="G146" s="159" t="s">
        <v>175</v>
      </c>
      <c r="H146" s="160" t="n">
        <v>18</v>
      </c>
      <c r="I146" s="161" t="n">
        <v>91.2</v>
      </c>
      <c r="J146" s="162" t="n">
        <f aca="false">ROUND(I146*H146,2)</f>
        <v>1641.6</v>
      </c>
      <c r="K146" s="158" t="s">
        <v>130</v>
      </c>
      <c r="L146" s="23"/>
      <c r="M146" s="163"/>
      <c r="N146" s="164" t="s">
        <v>45</v>
      </c>
      <c r="P146" s="165" t="n">
        <f aca="false">O146*H146</f>
        <v>0</v>
      </c>
      <c r="Q146" s="165" t="n">
        <v>0</v>
      </c>
      <c r="R146" s="165" t="n">
        <f aca="false">Q146*H146</f>
        <v>0</v>
      </c>
      <c r="S146" s="165" t="n">
        <v>0</v>
      </c>
      <c r="T146" s="166" t="n">
        <f aca="false">S146*H146</f>
        <v>0</v>
      </c>
      <c r="AR146" s="167" t="s">
        <v>131</v>
      </c>
      <c r="AT146" s="167" t="s">
        <v>126</v>
      </c>
      <c r="AU146" s="167" t="s">
        <v>90</v>
      </c>
      <c r="AY146" s="3" t="s">
        <v>123</v>
      </c>
      <c r="BE146" s="168" t="n">
        <f aca="false">IF(N146="základní",J146,0)</f>
        <v>1641.6</v>
      </c>
      <c r="BF146" s="168" t="n">
        <f aca="false">IF(N146="snížená",J146,0)</f>
        <v>0</v>
      </c>
      <c r="BG146" s="168" t="n">
        <f aca="false">IF(N146="zákl. přenesená",J146,0)</f>
        <v>0</v>
      </c>
      <c r="BH146" s="168" t="n">
        <f aca="false">IF(N146="sníž. přenesená",J146,0)</f>
        <v>0</v>
      </c>
      <c r="BI146" s="168" t="n">
        <f aca="false">IF(N146="nulová",J146,0)</f>
        <v>0</v>
      </c>
      <c r="BJ146" s="3" t="s">
        <v>88</v>
      </c>
      <c r="BK146" s="168" t="n">
        <f aca="false">ROUND(I146*H146,2)</f>
        <v>1641.6</v>
      </c>
      <c r="BL146" s="3" t="s">
        <v>131</v>
      </c>
      <c r="BM146" s="167" t="s">
        <v>209</v>
      </c>
    </row>
    <row r="147" s="22" customFormat="true" ht="24" hidden="false" customHeight="true" outlineLevel="0" collapsed="false">
      <c r="B147" s="155"/>
      <c r="C147" s="156" t="s">
        <v>124</v>
      </c>
      <c r="D147" s="156" t="s">
        <v>126</v>
      </c>
      <c r="E147" s="157" t="s">
        <v>210</v>
      </c>
      <c r="F147" s="158" t="s">
        <v>211</v>
      </c>
      <c r="G147" s="159" t="s">
        <v>175</v>
      </c>
      <c r="H147" s="160" t="n">
        <v>36</v>
      </c>
      <c r="I147" s="161" t="n">
        <v>25.6</v>
      </c>
      <c r="J147" s="162" t="n">
        <f aca="false">ROUND(I147*H147,2)</f>
        <v>921.6</v>
      </c>
      <c r="K147" s="158" t="s">
        <v>130</v>
      </c>
      <c r="L147" s="23"/>
      <c r="M147" s="163"/>
      <c r="N147" s="164" t="s">
        <v>45</v>
      </c>
      <c r="P147" s="165" t="n">
        <f aca="false">O147*H147</f>
        <v>0</v>
      </c>
      <c r="Q147" s="165" t="n">
        <v>0</v>
      </c>
      <c r="R147" s="165" t="n">
        <f aca="false">Q147*H147</f>
        <v>0</v>
      </c>
      <c r="S147" s="165" t="n">
        <v>0</v>
      </c>
      <c r="T147" s="166" t="n">
        <f aca="false">S147*H147</f>
        <v>0</v>
      </c>
      <c r="AR147" s="167" t="s">
        <v>131</v>
      </c>
      <c r="AT147" s="167" t="s">
        <v>126</v>
      </c>
      <c r="AU147" s="167" t="s">
        <v>90</v>
      </c>
      <c r="AY147" s="3" t="s">
        <v>123</v>
      </c>
      <c r="BE147" s="168" t="n">
        <f aca="false">IF(N147="základní",J147,0)</f>
        <v>921.6</v>
      </c>
      <c r="BF147" s="168" t="n">
        <f aca="false">IF(N147="snížená",J147,0)</f>
        <v>0</v>
      </c>
      <c r="BG147" s="168" t="n">
        <f aca="false">IF(N147="zákl. přenesená",J147,0)</f>
        <v>0</v>
      </c>
      <c r="BH147" s="168" t="n">
        <f aca="false">IF(N147="sníž. přenesená",J147,0)</f>
        <v>0</v>
      </c>
      <c r="BI147" s="168" t="n">
        <f aca="false">IF(N147="nulová",J147,0)</f>
        <v>0</v>
      </c>
      <c r="BJ147" s="3" t="s">
        <v>88</v>
      </c>
      <c r="BK147" s="168" t="n">
        <f aca="false">ROUND(I147*H147,2)</f>
        <v>921.6</v>
      </c>
      <c r="BL147" s="3" t="s">
        <v>131</v>
      </c>
      <c r="BM147" s="167" t="s">
        <v>212</v>
      </c>
    </row>
    <row r="148" s="177" customFormat="true" ht="9.75" hidden="false" customHeight="false" outlineLevel="0" collapsed="false">
      <c r="B148" s="178"/>
      <c r="D148" s="171" t="s">
        <v>133</v>
      </c>
      <c r="E148" s="179"/>
      <c r="F148" s="180" t="s">
        <v>213</v>
      </c>
      <c r="H148" s="181" t="n">
        <v>36</v>
      </c>
      <c r="I148" s="182"/>
      <c r="L148" s="178"/>
      <c r="M148" s="183"/>
      <c r="T148" s="184"/>
      <c r="AT148" s="179" t="s">
        <v>133</v>
      </c>
      <c r="AU148" s="179" t="s">
        <v>90</v>
      </c>
      <c r="AV148" s="177" t="s">
        <v>90</v>
      </c>
      <c r="AW148" s="177" t="s">
        <v>35</v>
      </c>
      <c r="AX148" s="177" t="s">
        <v>88</v>
      </c>
      <c r="AY148" s="179" t="s">
        <v>123</v>
      </c>
    </row>
    <row r="149" s="142" customFormat="true" ht="22.5" hidden="false" customHeight="true" outlineLevel="0" collapsed="false">
      <c r="B149" s="143"/>
      <c r="D149" s="144" t="s">
        <v>79</v>
      </c>
      <c r="E149" s="153" t="s">
        <v>90</v>
      </c>
      <c r="F149" s="153" t="s">
        <v>214</v>
      </c>
      <c r="I149" s="146"/>
      <c r="J149" s="154" t="n">
        <f aca="false">BK149</f>
        <v>110374.79</v>
      </c>
      <c r="L149" s="143"/>
      <c r="M149" s="148"/>
      <c r="P149" s="149" t="n">
        <f aca="false">SUM(P150:P169)</f>
        <v>0</v>
      </c>
      <c r="R149" s="149" t="n">
        <f aca="false">SUM(R150:R169)</f>
        <v>38.5358305</v>
      </c>
      <c r="T149" s="150" t="n">
        <f aca="false">SUM(T150:T169)</f>
        <v>0</v>
      </c>
      <c r="AR149" s="144" t="s">
        <v>88</v>
      </c>
      <c r="AT149" s="151" t="s">
        <v>79</v>
      </c>
      <c r="AU149" s="151" t="s">
        <v>88</v>
      </c>
      <c r="AY149" s="144" t="s">
        <v>123</v>
      </c>
      <c r="BK149" s="152" t="n">
        <f aca="false">SUM(BK150:BK169)</f>
        <v>110374.79</v>
      </c>
    </row>
    <row r="150" s="22" customFormat="true" ht="24" hidden="false" customHeight="true" outlineLevel="0" collapsed="false">
      <c r="B150" s="155"/>
      <c r="C150" s="156" t="s">
        <v>215</v>
      </c>
      <c r="D150" s="156" t="s">
        <v>126</v>
      </c>
      <c r="E150" s="157" t="s">
        <v>216</v>
      </c>
      <c r="F150" s="158" t="s">
        <v>217</v>
      </c>
      <c r="G150" s="159" t="s">
        <v>129</v>
      </c>
      <c r="H150" s="160" t="n">
        <v>14.08</v>
      </c>
      <c r="I150" s="161" t="n">
        <v>6280</v>
      </c>
      <c r="J150" s="162" t="n">
        <f aca="false">ROUND(I150*H150,2)</f>
        <v>88422.4</v>
      </c>
      <c r="K150" s="158" t="s">
        <v>130</v>
      </c>
      <c r="L150" s="23"/>
      <c r="M150" s="163"/>
      <c r="N150" s="164" t="s">
        <v>45</v>
      </c>
      <c r="P150" s="165" t="n">
        <f aca="false">O150*H150</f>
        <v>0</v>
      </c>
      <c r="Q150" s="165" t="n">
        <v>2.47214</v>
      </c>
      <c r="R150" s="165" t="n">
        <f aca="false">Q150*H150</f>
        <v>34.8077312</v>
      </c>
      <c r="S150" s="165" t="n">
        <v>0</v>
      </c>
      <c r="T150" s="166" t="n">
        <f aca="false">S150*H150</f>
        <v>0</v>
      </c>
      <c r="AR150" s="167" t="s">
        <v>131</v>
      </c>
      <c r="AT150" s="167" t="s">
        <v>126</v>
      </c>
      <c r="AU150" s="167" t="s">
        <v>90</v>
      </c>
      <c r="AY150" s="3" t="s">
        <v>123</v>
      </c>
      <c r="BE150" s="168" t="n">
        <f aca="false">IF(N150="základní",J150,0)</f>
        <v>88422.4</v>
      </c>
      <c r="BF150" s="168" t="n">
        <f aca="false">IF(N150="snížená",J150,0)</f>
        <v>0</v>
      </c>
      <c r="BG150" s="168" t="n">
        <f aca="false">IF(N150="zákl. přenesená",J150,0)</f>
        <v>0</v>
      </c>
      <c r="BH150" s="168" t="n">
        <f aca="false">IF(N150="sníž. přenesená",J150,0)</f>
        <v>0</v>
      </c>
      <c r="BI150" s="168" t="n">
        <f aca="false">IF(N150="nulová",J150,0)</f>
        <v>0</v>
      </c>
      <c r="BJ150" s="3" t="s">
        <v>88</v>
      </c>
      <c r="BK150" s="168" t="n">
        <f aca="false">ROUND(I150*H150,2)</f>
        <v>88422.4</v>
      </c>
      <c r="BL150" s="3" t="s">
        <v>131</v>
      </c>
      <c r="BM150" s="167" t="s">
        <v>218</v>
      </c>
    </row>
    <row r="151" s="177" customFormat="true" ht="9.75" hidden="false" customHeight="false" outlineLevel="0" collapsed="false">
      <c r="B151" s="178"/>
      <c r="D151" s="171" t="s">
        <v>133</v>
      </c>
      <c r="E151" s="179"/>
      <c r="F151" s="180" t="s">
        <v>219</v>
      </c>
      <c r="H151" s="181" t="n">
        <v>2.34</v>
      </c>
      <c r="I151" s="182"/>
      <c r="L151" s="178"/>
      <c r="M151" s="183"/>
      <c r="T151" s="184"/>
      <c r="AT151" s="179" t="s">
        <v>133</v>
      </c>
      <c r="AU151" s="179" t="s">
        <v>90</v>
      </c>
      <c r="AV151" s="177" t="s">
        <v>90</v>
      </c>
      <c r="AW151" s="177" t="s">
        <v>35</v>
      </c>
      <c r="AX151" s="177" t="s">
        <v>80</v>
      </c>
      <c r="AY151" s="179" t="s">
        <v>123</v>
      </c>
    </row>
    <row r="152" s="177" customFormat="true" ht="9.75" hidden="false" customHeight="false" outlineLevel="0" collapsed="false">
      <c r="B152" s="178"/>
      <c r="D152" s="171" t="s">
        <v>133</v>
      </c>
      <c r="E152" s="179"/>
      <c r="F152" s="180" t="s">
        <v>220</v>
      </c>
      <c r="H152" s="181" t="n">
        <v>11.04</v>
      </c>
      <c r="I152" s="182"/>
      <c r="L152" s="178"/>
      <c r="M152" s="183"/>
      <c r="T152" s="184"/>
      <c r="AT152" s="179" t="s">
        <v>133</v>
      </c>
      <c r="AU152" s="179" t="s">
        <v>90</v>
      </c>
      <c r="AV152" s="177" t="s">
        <v>90</v>
      </c>
      <c r="AW152" s="177" t="s">
        <v>35</v>
      </c>
      <c r="AX152" s="177" t="s">
        <v>80</v>
      </c>
      <c r="AY152" s="179" t="s">
        <v>123</v>
      </c>
    </row>
    <row r="153" s="177" customFormat="true" ht="9.75" hidden="false" customHeight="false" outlineLevel="0" collapsed="false">
      <c r="B153" s="178"/>
      <c r="D153" s="171" t="s">
        <v>133</v>
      </c>
      <c r="E153" s="179"/>
      <c r="F153" s="180" t="s">
        <v>221</v>
      </c>
      <c r="H153" s="181" t="n">
        <v>0.7</v>
      </c>
      <c r="I153" s="182"/>
      <c r="L153" s="178"/>
      <c r="M153" s="183"/>
      <c r="T153" s="184"/>
      <c r="AT153" s="179" t="s">
        <v>133</v>
      </c>
      <c r="AU153" s="179" t="s">
        <v>90</v>
      </c>
      <c r="AV153" s="177" t="s">
        <v>90</v>
      </c>
      <c r="AW153" s="177" t="s">
        <v>35</v>
      </c>
      <c r="AX153" s="177" t="s">
        <v>80</v>
      </c>
      <c r="AY153" s="179" t="s">
        <v>123</v>
      </c>
    </row>
    <row r="154" s="185" customFormat="true" ht="9.75" hidden="false" customHeight="false" outlineLevel="0" collapsed="false">
      <c r="B154" s="186"/>
      <c r="D154" s="171" t="s">
        <v>133</v>
      </c>
      <c r="E154" s="187"/>
      <c r="F154" s="188" t="s">
        <v>145</v>
      </c>
      <c r="H154" s="189" t="n">
        <v>14.08</v>
      </c>
      <c r="I154" s="190"/>
      <c r="L154" s="186"/>
      <c r="M154" s="191"/>
      <c r="T154" s="192"/>
      <c r="AT154" s="187" t="s">
        <v>133</v>
      </c>
      <c r="AU154" s="187" t="s">
        <v>90</v>
      </c>
      <c r="AV154" s="185" t="s">
        <v>131</v>
      </c>
      <c r="AW154" s="185" t="s">
        <v>35</v>
      </c>
      <c r="AX154" s="185" t="s">
        <v>88</v>
      </c>
      <c r="AY154" s="187" t="s">
        <v>123</v>
      </c>
    </row>
    <row r="155" s="22" customFormat="true" ht="24" hidden="false" customHeight="true" outlineLevel="0" collapsed="false">
      <c r="B155" s="155"/>
      <c r="C155" s="156" t="s">
        <v>222</v>
      </c>
      <c r="D155" s="156" t="s">
        <v>126</v>
      </c>
      <c r="E155" s="157" t="s">
        <v>223</v>
      </c>
      <c r="F155" s="158" t="s">
        <v>224</v>
      </c>
      <c r="G155" s="159" t="s">
        <v>129</v>
      </c>
      <c r="H155" s="160" t="n">
        <v>1.42</v>
      </c>
      <c r="I155" s="161" t="n">
        <v>7565</v>
      </c>
      <c r="J155" s="162" t="n">
        <f aca="false">ROUND(I155*H155,2)</f>
        <v>10742.3</v>
      </c>
      <c r="K155" s="158" t="s">
        <v>130</v>
      </c>
      <c r="L155" s="23"/>
      <c r="M155" s="163"/>
      <c r="N155" s="164" t="s">
        <v>45</v>
      </c>
      <c r="P155" s="165" t="n">
        <f aca="false">O155*H155</f>
        <v>0</v>
      </c>
      <c r="Q155" s="165" t="n">
        <v>2.50187</v>
      </c>
      <c r="R155" s="165" t="n">
        <f aca="false">Q155*H155</f>
        <v>3.5526554</v>
      </c>
      <c r="S155" s="165" t="n">
        <v>0</v>
      </c>
      <c r="T155" s="166" t="n">
        <f aca="false">S155*H155</f>
        <v>0</v>
      </c>
      <c r="AR155" s="167" t="s">
        <v>131</v>
      </c>
      <c r="AT155" s="167" t="s">
        <v>126</v>
      </c>
      <c r="AU155" s="167" t="s">
        <v>90</v>
      </c>
      <c r="AY155" s="3" t="s">
        <v>123</v>
      </c>
      <c r="BE155" s="168" t="n">
        <f aca="false">IF(N155="základní",J155,0)</f>
        <v>10742.3</v>
      </c>
      <c r="BF155" s="168" t="n">
        <f aca="false">IF(N155="snížená",J155,0)</f>
        <v>0</v>
      </c>
      <c r="BG155" s="168" t="n">
        <f aca="false">IF(N155="zákl. přenesená",J155,0)</f>
        <v>0</v>
      </c>
      <c r="BH155" s="168" t="n">
        <f aca="false">IF(N155="sníž. přenesená",J155,0)</f>
        <v>0</v>
      </c>
      <c r="BI155" s="168" t="n">
        <f aca="false">IF(N155="nulová",J155,0)</f>
        <v>0</v>
      </c>
      <c r="BJ155" s="3" t="s">
        <v>88</v>
      </c>
      <c r="BK155" s="168" t="n">
        <f aca="false">ROUND(I155*H155,2)</f>
        <v>10742.3</v>
      </c>
      <c r="BL155" s="3" t="s">
        <v>131</v>
      </c>
      <c r="BM155" s="167" t="s">
        <v>225</v>
      </c>
    </row>
    <row r="156" s="169" customFormat="true" ht="9.75" hidden="false" customHeight="false" outlineLevel="0" collapsed="false">
      <c r="B156" s="170"/>
      <c r="D156" s="171" t="s">
        <v>133</v>
      </c>
      <c r="E156" s="172"/>
      <c r="F156" s="173" t="s">
        <v>226</v>
      </c>
      <c r="H156" s="172"/>
      <c r="I156" s="174"/>
      <c r="L156" s="170"/>
      <c r="M156" s="175"/>
      <c r="T156" s="176"/>
      <c r="AT156" s="172" t="s">
        <v>133</v>
      </c>
      <c r="AU156" s="172" t="s">
        <v>90</v>
      </c>
      <c r="AV156" s="169" t="s">
        <v>88</v>
      </c>
      <c r="AW156" s="169" t="s">
        <v>35</v>
      </c>
      <c r="AX156" s="169" t="s">
        <v>80</v>
      </c>
      <c r="AY156" s="172" t="s">
        <v>123</v>
      </c>
    </row>
    <row r="157" s="177" customFormat="true" ht="9.75" hidden="false" customHeight="false" outlineLevel="0" collapsed="false">
      <c r="B157" s="178"/>
      <c r="D157" s="171" t="s">
        <v>133</v>
      </c>
      <c r="E157" s="179"/>
      <c r="F157" s="180" t="s">
        <v>227</v>
      </c>
      <c r="H157" s="181" t="n">
        <v>1.42</v>
      </c>
      <c r="I157" s="182"/>
      <c r="L157" s="178"/>
      <c r="M157" s="183"/>
      <c r="T157" s="184"/>
      <c r="AT157" s="179" t="s">
        <v>133</v>
      </c>
      <c r="AU157" s="179" t="s">
        <v>90</v>
      </c>
      <c r="AV157" s="177" t="s">
        <v>90</v>
      </c>
      <c r="AW157" s="177" t="s">
        <v>35</v>
      </c>
      <c r="AX157" s="177" t="s">
        <v>88</v>
      </c>
      <c r="AY157" s="179" t="s">
        <v>123</v>
      </c>
    </row>
    <row r="158" s="22" customFormat="true" ht="16.5" hidden="false" customHeight="true" outlineLevel="0" collapsed="false">
      <c r="B158" s="155"/>
      <c r="C158" s="156" t="s">
        <v>228</v>
      </c>
      <c r="D158" s="156" t="s">
        <v>126</v>
      </c>
      <c r="E158" s="157" t="s">
        <v>229</v>
      </c>
      <c r="F158" s="158" t="s">
        <v>230</v>
      </c>
      <c r="G158" s="159" t="s">
        <v>175</v>
      </c>
      <c r="H158" s="160" t="n">
        <v>3.264</v>
      </c>
      <c r="I158" s="161" t="n">
        <v>455</v>
      </c>
      <c r="J158" s="162" t="n">
        <f aca="false">ROUND(I158*H158,2)</f>
        <v>1485.12</v>
      </c>
      <c r="K158" s="158" t="s">
        <v>130</v>
      </c>
      <c r="L158" s="23"/>
      <c r="M158" s="163"/>
      <c r="N158" s="164" t="s">
        <v>45</v>
      </c>
      <c r="P158" s="165" t="n">
        <f aca="false">O158*H158</f>
        <v>0</v>
      </c>
      <c r="Q158" s="165" t="n">
        <v>0.00264</v>
      </c>
      <c r="R158" s="165" t="n">
        <f aca="false">Q158*H158</f>
        <v>0.00861696</v>
      </c>
      <c r="S158" s="165" t="n">
        <v>0</v>
      </c>
      <c r="T158" s="166" t="n">
        <f aca="false">S158*H158</f>
        <v>0</v>
      </c>
      <c r="AR158" s="167" t="s">
        <v>131</v>
      </c>
      <c r="AT158" s="167" t="s">
        <v>126</v>
      </c>
      <c r="AU158" s="167" t="s">
        <v>90</v>
      </c>
      <c r="AY158" s="3" t="s">
        <v>123</v>
      </c>
      <c r="BE158" s="168" t="n">
        <f aca="false">IF(N158="základní",J158,0)</f>
        <v>1485.12</v>
      </c>
      <c r="BF158" s="168" t="n">
        <f aca="false">IF(N158="snížená",J158,0)</f>
        <v>0</v>
      </c>
      <c r="BG158" s="168" t="n">
        <f aca="false">IF(N158="zákl. přenesená",J158,0)</f>
        <v>0</v>
      </c>
      <c r="BH158" s="168" t="n">
        <f aca="false">IF(N158="sníž. přenesená",J158,0)</f>
        <v>0</v>
      </c>
      <c r="BI158" s="168" t="n">
        <f aca="false">IF(N158="nulová",J158,0)</f>
        <v>0</v>
      </c>
      <c r="BJ158" s="3" t="s">
        <v>88</v>
      </c>
      <c r="BK158" s="168" t="n">
        <f aca="false">ROUND(I158*H158,2)</f>
        <v>1485.12</v>
      </c>
      <c r="BL158" s="3" t="s">
        <v>131</v>
      </c>
      <c r="BM158" s="167" t="s">
        <v>231</v>
      </c>
    </row>
    <row r="159" s="177" customFormat="true" ht="9.75" hidden="false" customHeight="false" outlineLevel="0" collapsed="false">
      <c r="B159" s="178"/>
      <c r="D159" s="171" t="s">
        <v>133</v>
      </c>
      <c r="E159" s="179"/>
      <c r="F159" s="180" t="s">
        <v>232</v>
      </c>
      <c r="H159" s="181" t="n">
        <v>3.264</v>
      </c>
      <c r="I159" s="182"/>
      <c r="L159" s="178"/>
      <c r="M159" s="183"/>
      <c r="T159" s="184"/>
      <c r="AT159" s="179" t="s">
        <v>133</v>
      </c>
      <c r="AU159" s="179" t="s">
        <v>90</v>
      </c>
      <c r="AV159" s="177" t="s">
        <v>90</v>
      </c>
      <c r="AW159" s="177" t="s">
        <v>35</v>
      </c>
      <c r="AX159" s="177" t="s">
        <v>88</v>
      </c>
      <c r="AY159" s="179" t="s">
        <v>123</v>
      </c>
    </row>
    <row r="160" s="22" customFormat="true" ht="16.5" hidden="false" customHeight="true" outlineLevel="0" collapsed="false">
      <c r="B160" s="155"/>
      <c r="C160" s="156" t="s">
        <v>233</v>
      </c>
      <c r="D160" s="156" t="s">
        <v>126</v>
      </c>
      <c r="E160" s="157" t="s">
        <v>234</v>
      </c>
      <c r="F160" s="158" t="s">
        <v>235</v>
      </c>
      <c r="G160" s="159" t="s">
        <v>175</v>
      </c>
      <c r="H160" s="160" t="n">
        <v>3.264</v>
      </c>
      <c r="I160" s="161" t="n">
        <v>84.9</v>
      </c>
      <c r="J160" s="162" t="n">
        <f aca="false">ROUND(I160*H160,2)</f>
        <v>277.11</v>
      </c>
      <c r="K160" s="158" t="s">
        <v>130</v>
      </c>
      <c r="L160" s="23"/>
      <c r="M160" s="163"/>
      <c r="N160" s="164" t="s">
        <v>45</v>
      </c>
      <c r="P160" s="165" t="n">
        <f aca="false">O160*H160</f>
        <v>0</v>
      </c>
      <c r="Q160" s="165" t="n">
        <v>0</v>
      </c>
      <c r="R160" s="165" t="n">
        <f aca="false">Q160*H160</f>
        <v>0</v>
      </c>
      <c r="S160" s="165" t="n">
        <v>0</v>
      </c>
      <c r="T160" s="166" t="n">
        <f aca="false">S160*H160</f>
        <v>0</v>
      </c>
      <c r="AR160" s="167" t="s">
        <v>131</v>
      </c>
      <c r="AT160" s="167" t="s">
        <v>126</v>
      </c>
      <c r="AU160" s="167" t="s">
        <v>90</v>
      </c>
      <c r="AY160" s="3" t="s">
        <v>123</v>
      </c>
      <c r="BE160" s="168" t="n">
        <f aca="false">IF(N160="základní",J160,0)</f>
        <v>277.11</v>
      </c>
      <c r="BF160" s="168" t="n">
        <f aca="false">IF(N160="snížená",J160,0)</f>
        <v>0</v>
      </c>
      <c r="BG160" s="168" t="n">
        <f aca="false">IF(N160="zákl. přenesená",J160,0)</f>
        <v>0</v>
      </c>
      <c r="BH160" s="168" t="n">
        <f aca="false">IF(N160="sníž. přenesená",J160,0)</f>
        <v>0</v>
      </c>
      <c r="BI160" s="168" t="n">
        <f aca="false">IF(N160="nulová",J160,0)</f>
        <v>0</v>
      </c>
      <c r="BJ160" s="3" t="s">
        <v>88</v>
      </c>
      <c r="BK160" s="168" t="n">
        <f aca="false">ROUND(I160*H160,2)</f>
        <v>277.11</v>
      </c>
      <c r="BL160" s="3" t="s">
        <v>131</v>
      </c>
      <c r="BM160" s="167" t="s">
        <v>236</v>
      </c>
    </row>
    <row r="161" s="22" customFormat="true" ht="21.75" hidden="false" customHeight="true" outlineLevel="0" collapsed="false">
      <c r="B161" s="155"/>
      <c r="C161" s="156" t="s">
        <v>237</v>
      </c>
      <c r="D161" s="156" t="s">
        <v>126</v>
      </c>
      <c r="E161" s="157" t="s">
        <v>238</v>
      </c>
      <c r="F161" s="158" t="s">
        <v>239</v>
      </c>
      <c r="G161" s="159" t="s">
        <v>151</v>
      </c>
      <c r="H161" s="160" t="n">
        <v>0.013</v>
      </c>
      <c r="I161" s="161" t="n">
        <v>63300</v>
      </c>
      <c r="J161" s="162" t="n">
        <f aca="false">ROUND(I161*H161,2)</f>
        <v>822.9</v>
      </c>
      <c r="K161" s="158" t="s">
        <v>130</v>
      </c>
      <c r="L161" s="23"/>
      <c r="M161" s="163"/>
      <c r="N161" s="164" t="s">
        <v>45</v>
      </c>
      <c r="P161" s="165" t="n">
        <f aca="false">O161*H161</f>
        <v>0</v>
      </c>
      <c r="Q161" s="165" t="n">
        <v>1.06062</v>
      </c>
      <c r="R161" s="165" t="n">
        <f aca="false">Q161*H161</f>
        <v>0.01378806</v>
      </c>
      <c r="S161" s="165" t="n">
        <v>0</v>
      </c>
      <c r="T161" s="166" t="n">
        <f aca="false">S161*H161</f>
        <v>0</v>
      </c>
      <c r="AR161" s="167" t="s">
        <v>131</v>
      </c>
      <c r="AT161" s="167" t="s">
        <v>126</v>
      </c>
      <c r="AU161" s="167" t="s">
        <v>90</v>
      </c>
      <c r="AY161" s="3" t="s">
        <v>123</v>
      </c>
      <c r="BE161" s="168" t="n">
        <f aca="false">IF(N161="základní",J161,0)</f>
        <v>822.9</v>
      </c>
      <c r="BF161" s="168" t="n">
        <f aca="false">IF(N161="snížená",J161,0)</f>
        <v>0</v>
      </c>
      <c r="BG161" s="168" t="n">
        <f aca="false">IF(N161="zákl. přenesená",J161,0)</f>
        <v>0</v>
      </c>
      <c r="BH161" s="168" t="n">
        <f aca="false">IF(N161="sníž. přenesená",J161,0)</f>
        <v>0</v>
      </c>
      <c r="BI161" s="168" t="n">
        <f aca="false">IF(N161="nulová",J161,0)</f>
        <v>0</v>
      </c>
      <c r="BJ161" s="3" t="s">
        <v>88</v>
      </c>
      <c r="BK161" s="168" t="n">
        <f aca="false">ROUND(I161*H161,2)</f>
        <v>822.9</v>
      </c>
      <c r="BL161" s="3" t="s">
        <v>131</v>
      </c>
      <c r="BM161" s="167" t="s">
        <v>240</v>
      </c>
    </row>
    <row r="162" s="169" customFormat="true" ht="9.75" hidden="false" customHeight="false" outlineLevel="0" collapsed="false">
      <c r="B162" s="170"/>
      <c r="D162" s="171" t="s">
        <v>133</v>
      </c>
      <c r="E162" s="172"/>
      <c r="F162" s="173" t="s">
        <v>241</v>
      </c>
      <c r="H162" s="172"/>
      <c r="I162" s="174"/>
      <c r="L162" s="170"/>
      <c r="M162" s="175"/>
      <c r="T162" s="176"/>
      <c r="AT162" s="172" t="s">
        <v>133</v>
      </c>
      <c r="AU162" s="172" t="s">
        <v>90</v>
      </c>
      <c r="AV162" s="169" t="s">
        <v>88</v>
      </c>
      <c r="AW162" s="169" t="s">
        <v>35</v>
      </c>
      <c r="AX162" s="169" t="s">
        <v>80</v>
      </c>
      <c r="AY162" s="172" t="s">
        <v>123</v>
      </c>
    </row>
    <row r="163" s="177" customFormat="true" ht="9.75" hidden="false" customHeight="false" outlineLevel="0" collapsed="false">
      <c r="B163" s="178"/>
      <c r="D163" s="171" t="s">
        <v>133</v>
      </c>
      <c r="E163" s="179"/>
      <c r="F163" s="180" t="s">
        <v>242</v>
      </c>
      <c r="H163" s="181" t="n">
        <v>0.013</v>
      </c>
      <c r="I163" s="182"/>
      <c r="L163" s="178"/>
      <c r="M163" s="183"/>
      <c r="T163" s="184"/>
      <c r="AT163" s="179" t="s">
        <v>133</v>
      </c>
      <c r="AU163" s="179" t="s">
        <v>90</v>
      </c>
      <c r="AV163" s="177" t="s">
        <v>90</v>
      </c>
      <c r="AW163" s="177" t="s">
        <v>35</v>
      </c>
      <c r="AX163" s="177" t="s">
        <v>88</v>
      </c>
      <c r="AY163" s="179" t="s">
        <v>123</v>
      </c>
    </row>
    <row r="164" s="22" customFormat="true" ht="16.5" hidden="false" customHeight="true" outlineLevel="0" collapsed="false">
      <c r="B164" s="155"/>
      <c r="C164" s="156" t="s">
        <v>7</v>
      </c>
      <c r="D164" s="156" t="s">
        <v>126</v>
      </c>
      <c r="E164" s="157" t="s">
        <v>243</v>
      </c>
      <c r="F164" s="158" t="s">
        <v>244</v>
      </c>
      <c r="G164" s="159" t="s">
        <v>151</v>
      </c>
      <c r="H164" s="160" t="n">
        <v>0.062</v>
      </c>
      <c r="I164" s="161" t="n">
        <v>53700</v>
      </c>
      <c r="J164" s="162" t="n">
        <f aca="false">ROUND(I164*H164,2)</f>
        <v>3329.4</v>
      </c>
      <c r="K164" s="158" t="s">
        <v>130</v>
      </c>
      <c r="L164" s="23"/>
      <c r="M164" s="163"/>
      <c r="N164" s="164" t="s">
        <v>45</v>
      </c>
      <c r="P164" s="165" t="n">
        <f aca="false">O164*H164</f>
        <v>0</v>
      </c>
      <c r="Q164" s="165" t="n">
        <v>1.06277</v>
      </c>
      <c r="R164" s="165" t="n">
        <f aca="false">Q164*H164</f>
        <v>0.06589174</v>
      </c>
      <c r="S164" s="165" t="n">
        <v>0</v>
      </c>
      <c r="T164" s="166" t="n">
        <f aca="false">S164*H164</f>
        <v>0</v>
      </c>
      <c r="AR164" s="167" t="s">
        <v>131</v>
      </c>
      <c r="AT164" s="167" t="s">
        <v>126</v>
      </c>
      <c r="AU164" s="167" t="s">
        <v>90</v>
      </c>
      <c r="AY164" s="3" t="s">
        <v>123</v>
      </c>
      <c r="BE164" s="168" t="n">
        <f aca="false">IF(N164="základní",J164,0)</f>
        <v>3329.4</v>
      </c>
      <c r="BF164" s="168" t="n">
        <f aca="false">IF(N164="snížená",J164,0)</f>
        <v>0</v>
      </c>
      <c r="BG164" s="168" t="n">
        <f aca="false">IF(N164="zákl. přenesená",J164,0)</f>
        <v>0</v>
      </c>
      <c r="BH164" s="168" t="n">
        <f aca="false">IF(N164="sníž. přenesená",J164,0)</f>
        <v>0</v>
      </c>
      <c r="BI164" s="168" t="n">
        <f aca="false">IF(N164="nulová",J164,0)</f>
        <v>0</v>
      </c>
      <c r="BJ164" s="3" t="s">
        <v>88</v>
      </c>
      <c r="BK164" s="168" t="n">
        <f aca="false">ROUND(I164*H164,2)</f>
        <v>3329.4</v>
      </c>
      <c r="BL164" s="3" t="s">
        <v>131</v>
      </c>
      <c r="BM164" s="167" t="s">
        <v>245</v>
      </c>
    </row>
    <row r="165" s="169" customFormat="true" ht="9.75" hidden="false" customHeight="false" outlineLevel="0" collapsed="false">
      <c r="B165" s="170"/>
      <c r="D165" s="171" t="s">
        <v>133</v>
      </c>
      <c r="E165" s="172"/>
      <c r="F165" s="173" t="s">
        <v>241</v>
      </c>
      <c r="H165" s="172"/>
      <c r="I165" s="174"/>
      <c r="L165" s="170"/>
      <c r="M165" s="175"/>
      <c r="T165" s="176"/>
      <c r="AT165" s="172" t="s">
        <v>133</v>
      </c>
      <c r="AU165" s="172" t="s">
        <v>90</v>
      </c>
      <c r="AV165" s="169" t="s">
        <v>88</v>
      </c>
      <c r="AW165" s="169" t="s">
        <v>35</v>
      </c>
      <c r="AX165" s="169" t="s">
        <v>80</v>
      </c>
      <c r="AY165" s="172" t="s">
        <v>123</v>
      </c>
    </row>
    <row r="166" s="177" customFormat="true" ht="9.75" hidden="false" customHeight="false" outlineLevel="0" collapsed="false">
      <c r="B166" s="178"/>
      <c r="D166" s="171" t="s">
        <v>133</v>
      </c>
      <c r="E166" s="179"/>
      <c r="F166" s="180" t="s">
        <v>246</v>
      </c>
      <c r="H166" s="181" t="n">
        <v>0.062</v>
      </c>
      <c r="I166" s="182"/>
      <c r="L166" s="178"/>
      <c r="M166" s="183"/>
      <c r="T166" s="184"/>
      <c r="AT166" s="179" t="s">
        <v>133</v>
      </c>
      <c r="AU166" s="179" t="s">
        <v>90</v>
      </c>
      <c r="AV166" s="177" t="s">
        <v>90</v>
      </c>
      <c r="AW166" s="177" t="s">
        <v>35</v>
      </c>
      <c r="AX166" s="177" t="s">
        <v>88</v>
      </c>
      <c r="AY166" s="179" t="s">
        <v>123</v>
      </c>
    </row>
    <row r="167" s="22" customFormat="true" ht="16.5" hidden="false" customHeight="true" outlineLevel="0" collapsed="false">
      <c r="B167" s="155"/>
      <c r="C167" s="156" t="s">
        <v>247</v>
      </c>
      <c r="D167" s="156" t="s">
        <v>126</v>
      </c>
      <c r="E167" s="157" t="s">
        <v>248</v>
      </c>
      <c r="F167" s="158" t="s">
        <v>249</v>
      </c>
      <c r="G167" s="159" t="s">
        <v>151</v>
      </c>
      <c r="H167" s="160" t="n">
        <v>0.082</v>
      </c>
      <c r="I167" s="161" t="n">
        <v>64580</v>
      </c>
      <c r="J167" s="162" t="n">
        <f aca="false">ROUND(I167*H167,2)</f>
        <v>5295.56</v>
      </c>
      <c r="K167" s="158"/>
      <c r="L167" s="23"/>
      <c r="M167" s="163"/>
      <c r="N167" s="164" t="s">
        <v>45</v>
      </c>
      <c r="P167" s="165" t="n">
        <f aca="false">O167*H167</f>
        <v>0</v>
      </c>
      <c r="Q167" s="165" t="n">
        <v>1.06277</v>
      </c>
      <c r="R167" s="165" t="n">
        <f aca="false">Q167*H167</f>
        <v>0.08714714</v>
      </c>
      <c r="S167" s="165" t="n">
        <v>0</v>
      </c>
      <c r="T167" s="166" t="n">
        <f aca="false">S167*H167</f>
        <v>0</v>
      </c>
      <c r="AR167" s="167" t="s">
        <v>131</v>
      </c>
      <c r="AT167" s="167" t="s">
        <v>126</v>
      </c>
      <c r="AU167" s="167" t="s">
        <v>90</v>
      </c>
      <c r="AY167" s="3" t="s">
        <v>123</v>
      </c>
      <c r="BE167" s="168" t="n">
        <f aca="false">IF(N167="základní",J167,0)</f>
        <v>5295.56</v>
      </c>
      <c r="BF167" s="168" t="n">
        <f aca="false">IF(N167="snížená",J167,0)</f>
        <v>0</v>
      </c>
      <c r="BG167" s="168" t="n">
        <f aca="false">IF(N167="zákl. přenesená",J167,0)</f>
        <v>0</v>
      </c>
      <c r="BH167" s="168" t="n">
        <f aca="false">IF(N167="sníž. přenesená",J167,0)</f>
        <v>0</v>
      </c>
      <c r="BI167" s="168" t="n">
        <f aca="false">IF(N167="nulová",J167,0)</f>
        <v>0</v>
      </c>
      <c r="BJ167" s="3" t="s">
        <v>88</v>
      </c>
      <c r="BK167" s="168" t="n">
        <f aca="false">ROUND(I167*H167,2)</f>
        <v>5295.56</v>
      </c>
      <c r="BL167" s="3" t="s">
        <v>131</v>
      </c>
      <c r="BM167" s="167" t="s">
        <v>250</v>
      </c>
    </row>
    <row r="168" s="169" customFormat="true" ht="9.75" hidden="false" customHeight="false" outlineLevel="0" collapsed="false">
      <c r="B168" s="170"/>
      <c r="D168" s="171" t="s">
        <v>133</v>
      </c>
      <c r="E168" s="172"/>
      <c r="F168" s="173" t="s">
        <v>241</v>
      </c>
      <c r="H168" s="172"/>
      <c r="I168" s="174"/>
      <c r="L168" s="170"/>
      <c r="M168" s="175"/>
      <c r="T168" s="176"/>
      <c r="AT168" s="172" t="s">
        <v>133</v>
      </c>
      <c r="AU168" s="172" t="s">
        <v>90</v>
      </c>
      <c r="AV168" s="169" t="s">
        <v>88</v>
      </c>
      <c r="AW168" s="169" t="s">
        <v>35</v>
      </c>
      <c r="AX168" s="169" t="s">
        <v>80</v>
      </c>
      <c r="AY168" s="172" t="s">
        <v>123</v>
      </c>
    </row>
    <row r="169" s="177" customFormat="true" ht="9.75" hidden="false" customHeight="false" outlineLevel="0" collapsed="false">
      <c r="B169" s="178"/>
      <c r="D169" s="171" t="s">
        <v>133</v>
      </c>
      <c r="E169" s="179"/>
      <c r="F169" s="180" t="s">
        <v>251</v>
      </c>
      <c r="H169" s="181" t="n">
        <v>0.082</v>
      </c>
      <c r="I169" s="182"/>
      <c r="L169" s="178"/>
      <c r="M169" s="183"/>
      <c r="T169" s="184"/>
      <c r="AT169" s="179" t="s">
        <v>133</v>
      </c>
      <c r="AU169" s="179" t="s">
        <v>90</v>
      </c>
      <c r="AV169" s="177" t="s">
        <v>90</v>
      </c>
      <c r="AW169" s="177" t="s">
        <v>35</v>
      </c>
      <c r="AX169" s="177" t="s">
        <v>88</v>
      </c>
      <c r="AY169" s="179" t="s">
        <v>123</v>
      </c>
    </row>
    <row r="170" s="142" customFormat="true" ht="22.5" hidden="false" customHeight="true" outlineLevel="0" collapsed="false">
      <c r="B170" s="143"/>
      <c r="D170" s="144" t="s">
        <v>79</v>
      </c>
      <c r="E170" s="153" t="s">
        <v>148</v>
      </c>
      <c r="F170" s="153" t="s">
        <v>252</v>
      </c>
      <c r="I170" s="146"/>
      <c r="J170" s="154" t="n">
        <f aca="false">BK170</f>
        <v>794096.1</v>
      </c>
      <c r="L170" s="143"/>
      <c r="M170" s="148"/>
      <c r="P170" s="149" t="n">
        <f aca="false">SUM(P171:P203)</f>
        <v>0</v>
      </c>
      <c r="R170" s="149" t="n">
        <f aca="false">SUM(R171:R203)</f>
        <v>119.0767096</v>
      </c>
      <c r="T170" s="150" t="n">
        <f aca="false">SUM(T171:T203)</f>
        <v>0</v>
      </c>
      <c r="AR170" s="144" t="s">
        <v>88</v>
      </c>
      <c r="AT170" s="151" t="s">
        <v>79</v>
      </c>
      <c r="AU170" s="151" t="s">
        <v>88</v>
      </c>
      <c r="AY170" s="144" t="s">
        <v>123</v>
      </c>
      <c r="BK170" s="152" t="n">
        <f aca="false">SUM(BK171:BK203)</f>
        <v>794096.1</v>
      </c>
    </row>
    <row r="171" s="22" customFormat="true" ht="33" hidden="false" customHeight="true" outlineLevel="0" collapsed="false">
      <c r="B171" s="155"/>
      <c r="C171" s="156" t="s">
        <v>253</v>
      </c>
      <c r="D171" s="156" t="s">
        <v>126</v>
      </c>
      <c r="E171" s="157" t="s">
        <v>254</v>
      </c>
      <c r="F171" s="158" t="s">
        <v>255</v>
      </c>
      <c r="G171" s="159" t="s">
        <v>129</v>
      </c>
      <c r="H171" s="160" t="n">
        <v>40.86</v>
      </c>
      <c r="I171" s="161" t="n">
        <v>14500</v>
      </c>
      <c r="J171" s="162" t="n">
        <f aca="false">ROUND(I171*H171,2)</f>
        <v>592470</v>
      </c>
      <c r="K171" s="158" t="s">
        <v>130</v>
      </c>
      <c r="L171" s="23"/>
      <c r="M171" s="163"/>
      <c r="N171" s="164" t="s">
        <v>45</v>
      </c>
      <c r="P171" s="165" t="n">
        <f aca="false">O171*H171</f>
        <v>0</v>
      </c>
      <c r="Q171" s="165" t="n">
        <v>2.86436</v>
      </c>
      <c r="R171" s="165" t="n">
        <f aca="false">Q171*H171</f>
        <v>117.0377496</v>
      </c>
      <c r="S171" s="165" t="n">
        <v>0</v>
      </c>
      <c r="T171" s="166" t="n">
        <f aca="false">S171*H171</f>
        <v>0</v>
      </c>
      <c r="AR171" s="167" t="s">
        <v>131</v>
      </c>
      <c r="AT171" s="167" t="s">
        <v>126</v>
      </c>
      <c r="AU171" s="167" t="s">
        <v>90</v>
      </c>
      <c r="AY171" s="3" t="s">
        <v>123</v>
      </c>
      <c r="BE171" s="168" t="n">
        <f aca="false">IF(N171="základní",J171,0)</f>
        <v>592470</v>
      </c>
      <c r="BF171" s="168" t="n">
        <f aca="false">IF(N171="snížená",J171,0)</f>
        <v>0</v>
      </c>
      <c r="BG171" s="168" t="n">
        <f aca="false">IF(N171="zákl. přenesená",J171,0)</f>
        <v>0</v>
      </c>
      <c r="BH171" s="168" t="n">
        <f aca="false">IF(N171="sníž. přenesená",J171,0)</f>
        <v>0</v>
      </c>
      <c r="BI171" s="168" t="n">
        <f aca="false">IF(N171="nulová",J171,0)</f>
        <v>0</v>
      </c>
      <c r="BJ171" s="3" t="s">
        <v>88</v>
      </c>
      <c r="BK171" s="168" t="n">
        <f aca="false">ROUND(I171*H171,2)</f>
        <v>592470</v>
      </c>
      <c r="BL171" s="3" t="s">
        <v>131</v>
      </c>
      <c r="BM171" s="167" t="s">
        <v>256</v>
      </c>
    </row>
    <row r="172" s="169" customFormat="true" ht="9.75" hidden="false" customHeight="false" outlineLevel="0" collapsed="false">
      <c r="B172" s="170"/>
      <c r="D172" s="171" t="s">
        <v>133</v>
      </c>
      <c r="E172" s="172"/>
      <c r="F172" s="173" t="s">
        <v>257</v>
      </c>
      <c r="H172" s="172"/>
      <c r="I172" s="174"/>
      <c r="L172" s="170"/>
      <c r="M172" s="175"/>
      <c r="T172" s="176"/>
      <c r="AT172" s="172" t="s">
        <v>133</v>
      </c>
      <c r="AU172" s="172" t="s">
        <v>90</v>
      </c>
      <c r="AV172" s="169" t="s">
        <v>88</v>
      </c>
      <c r="AW172" s="169" t="s">
        <v>35</v>
      </c>
      <c r="AX172" s="169" t="s">
        <v>80</v>
      </c>
      <c r="AY172" s="172" t="s">
        <v>123</v>
      </c>
    </row>
    <row r="173" s="177" customFormat="true" ht="9.75" hidden="false" customHeight="false" outlineLevel="0" collapsed="false">
      <c r="B173" s="178"/>
      <c r="D173" s="171" t="s">
        <v>133</v>
      </c>
      <c r="E173" s="179"/>
      <c r="F173" s="180" t="s">
        <v>258</v>
      </c>
      <c r="H173" s="181" t="n">
        <v>12</v>
      </c>
      <c r="I173" s="182"/>
      <c r="L173" s="178"/>
      <c r="M173" s="183"/>
      <c r="T173" s="184"/>
      <c r="AT173" s="179" t="s">
        <v>133</v>
      </c>
      <c r="AU173" s="179" t="s">
        <v>90</v>
      </c>
      <c r="AV173" s="177" t="s">
        <v>90</v>
      </c>
      <c r="AW173" s="177" t="s">
        <v>35</v>
      </c>
      <c r="AX173" s="177" t="s">
        <v>80</v>
      </c>
      <c r="AY173" s="179" t="s">
        <v>123</v>
      </c>
    </row>
    <row r="174" s="169" customFormat="true" ht="9.75" hidden="false" customHeight="false" outlineLevel="0" collapsed="false">
      <c r="B174" s="170"/>
      <c r="D174" s="171" t="s">
        <v>133</v>
      </c>
      <c r="E174" s="172"/>
      <c r="F174" s="173" t="s">
        <v>259</v>
      </c>
      <c r="H174" s="172"/>
      <c r="I174" s="174"/>
      <c r="L174" s="170"/>
      <c r="M174" s="175"/>
      <c r="T174" s="176"/>
      <c r="AT174" s="172" t="s">
        <v>133</v>
      </c>
      <c r="AU174" s="172" t="s">
        <v>90</v>
      </c>
      <c r="AV174" s="169" t="s">
        <v>88</v>
      </c>
      <c r="AW174" s="169" t="s">
        <v>35</v>
      </c>
      <c r="AX174" s="169" t="s">
        <v>80</v>
      </c>
      <c r="AY174" s="172" t="s">
        <v>123</v>
      </c>
    </row>
    <row r="175" s="177" customFormat="true" ht="9.75" hidden="false" customHeight="false" outlineLevel="0" collapsed="false">
      <c r="B175" s="178"/>
      <c r="D175" s="171" t="s">
        <v>133</v>
      </c>
      <c r="E175" s="179"/>
      <c r="F175" s="180" t="s">
        <v>260</v>
      </c>
      <c r="H175" s="181" t="n">
        <v>26.22</v>
      </c>
      <c r="I175" s="182"/>
      <c r="L175" s="178"/>
      <c r="M175" s="183"/>
      <c r="T175" s="184"/>
      <c r="AT175" s="179" t="s">
        <v>133</v>
      </c>
      <c r="AU175" s="179" t="s">
        <v>90</v>
      </c>
      <c r="AV175" s="177" t="s">
        <v>90</v>
      </c>
      <c r="AW175" s="177" t="s">
        <v>35</v>
      </c>
      <c r="AX175" s="177" t="s">
        <v>80</v>
      </c>
      <c r="AY175" s="179" t="s">
        <v>123</v>
      </c>
    </row>
    <row r="176" s="169" customFormat="true" ht="9.75" hidden="false" customHeight="false" outlineLevel="0" collapsed="false">
      <c r="B176" s="170"/>
      <c r="D176" s="171" t="s">
        <v>133</v>
      </c>
      <c r="E176" s="172"/>
      <c r="F176" s="173" t="s">
        <v>261</v>
      </c>
      <c r="H176" s="172"/>
      <c r="I176" s="174"/>
      <c r="L176" s="170"/>
      <c r="M176" s="175"/>
      <c r="T176" s="176"/>
      <c r="AT176" s="172" t="s">
        <v>133</v>
      </c>
      <c r="AU176" s="172" t="s">
        <v>90</v>
      </c>
      <c r="AV176" s="169" t="s">
        <v>88</v>
      </c>
      <c r="AW176" s="169" t="s">
        <v>35</v>
      </c>
      <c r="AX176" s="169" t="s">
        <v>80</v>
      </c>
      <c r="AY176" s="172" t="s">
        <v>123</v>
      </c>
    </row>
    <row r="177" s="177" customFormat="true" ht="9.75" hidden="false" customHeight="false" outlineLevel="0" collapsed="false">
      <c r="B177" s="178"/>
      <c r="D177" s="171" t="s">
        <v>133</v>
      </c>
      <c r="E177" s="179"/>
      <c r="F177" s="180" t="s">
        <v>262</v>
      </c>
      <c r="H177" s="181" t="n">
        <v>2.64</v>
      </c>
      <c r="I177" s="182"/>
      <c r="L177" s="178"/>
      <c r="M177" s="183"/>
      <c r="T177" s="184"/>
      <c r="AT177" s="179" t="s">
        <v>133</v>
      </c>
      <c r="AU177" s="179" t="s">
        <v>90</v>
      </c>
      <c r="AV177" s="177" t="s">
        <v>90</v>
      </c>
      <c r="AW177" s="177" t="s">
        <v>35</v>
      </c>
      <c r="AX177" s="177" t="s">
        <v>80</v>
      </c>
      <c r="AY177" s="179" t="s">
        <v>123</v>
      </c>
    </row>
    <row r="178" s="185" customFormat="true" ht="9.75" hidden="false" customHeight="false" outlineLevel="0" collapsed="false">
      <c r="B178" s="186"/>
      <c r="D178" s="171" t="s">
        <v>133</v>
      </c>
      <c r="E178" s="187"/>
      <c r="F178" s="188" t="s">
        <v>145</v>
      </c>
      <c r="H178" s="189" t="n">
        <v>40.86</v>
      </c>
      <c r="I178" s="190"/>
      <c r="L178" s="186"/>
      <c r="M178" s="191"/>
      <c r="T178" s="192"/>
      <c r="AT178" s="187" t="s">
        <v>133</v>
      </c>
      <c r="AU178" s="187" t="s">
        <v>90</v>
      </c>
      <c r="AV178" s="185" t="s">
        <v>131</v>
      </c>
      <c r="AW178" s="185" t="s">
        <v>35</v>
      </c>
      <c r="AX178" s="185" t="s">
        <v>88</v>
      </c>
      <c r="AY178" s="187" t="s">
        <v>123</v>
      </c>
    </row>
    <row r="179" s="22" customFormat="true" ht="24" hidden="false" customHeight="true" outlineLevel="0" collapsed="false">
      <c r="B179" s="155"/>
      <c r="C179" s="156" t="s">
        <v>263</v>
      </c>
      <c r="D179" s="156" t="s">
        <v>126</v>
      </c>
      <c r="E179" s="157" t="s">
        <v>264</v>
      </c>
      <c r="F179" s="158" t="s">
        <v>265</v>
      </c>
      <c r="G179" s="159" t="s">
        <v>129</v>
      </c>
      <c r="H179" s="160" t="n">
        <v>20.538</v>
      </c>
      <c r="I179" s="161" t="n">
        <v>1000</v>
      </c>
      <c r="J179" s="162" t="n">
        <f aca="false">ROUND(I179*H179,2)</f>
        <v>20538</v>
      </c>
      <c r="K179" s="158" t="s">
        <v>130</v>
      </c>
      <c r="L179" s="23"/>
      <c r="M179" s="163"/>
      <c r="N179" s="164" t="s">
        <v>45</v>
      </c>
      <c r="P179" s="165" t="n">
        <f aca="false">O179*H179</f>
        <v>0</v>
      </c>
      <c r="Q179" s="165" t="n">
        <v>0</v>
      </c>
      <c r="R179" s="165" t="n">
        <f aca="false">Q179*H179</f>
        <v>0</v>
      </c>
      <c r="S179" s="165" t="n">
        <v>0</v>
      </c>
      <c r="T179" s="166" t="n">
        <f aca="false">S179*H179</f>
        <v>0</v>
      </c>
      <c r="AR179" s="167" t="s">
        <v>131</v>
      </c>
      <c r="AT179" s="167" t="s">
        <v>126</v>
      </c>
      <c r="AU179" s="167" t="s">
        <v>90</v>
      </c>
      <c r="AY179" s="3" t="s">
        <v>123</v>
      </c>
      <c r="BE179" s="168" t="n">
        <f aca="false">IF(N179="základní",J179,0)</f>
        <v>20538</v>
      </c>
      <c r="BF179" s="168" t="n">
        <f aca="false">IF(N179="snížená",J179,0)</f>
        <v>0</v>
      </c>
      <c r="BG179" s="168" t="n">
        <f aca="false">IF(N179="zákl. přenesená",J179,0)</f>
        <v>0</v>
      </c>
      <c r="BH179" s="168" t="n">
        <f aca="false">IF(N179="sníž. přenesená",J179,0)</f>
        <v>0</v>
      </c>
      <c r="BI179" s="168" t="n">
        <f aca="false">IF(N179="nulová",J179,0)</f>
        <v>0</v>
      </c>
      <c r="BJ179" s="3" t="s">
        <v>88</v>
      </c>
      <c r="BK179" s="168" t="n">
        <f aca="false">ROUND(I179*H179,2)</f>
        <v>20538</v>
      </c>
      <c r="BL179" s="3" t="s">
        <v>131</v>
      </c>
      <c r="BM179" s="167" t="s">
        <v>266</v>
      </c>
    </row>
    <row r="180" s="169" customFormat="true" ht="9.75" hidden="false" customHeight="false" outlineLevel="0" collapsed="false">
      <c r="B180" s="170"/>
      <c r="D180" s="171" t="s">
        <v>133</v>
      </c>
      <c r="E180" s="172"/>
      <c r="F180" s="173" t="s">
        <v>257</v>
      </c>
      <c r="H180" s="172"/>
      <c r="I180" s="174"/>
      <c r="L180" s="170"/>
      <c r="M180" s="175"/>
      <c r="T180" s="176"/>
      <c r="AT180" s="172" t="s">
        <v>133</v>
      </c>
      <c r="AU180" s="172" t="s">
        <v>90</v>
      </c>
      <c r="AV180" s="169" t="s">
        <v>88</v>
      </c>
      <c r="AW180" s="169" t="s">
        <v>35</v>
      </c>
      <c r="AX180" s="169" t="s">
        <v>80</v>
      </c>
      <c r="AY180" s="172" t="s">
        <v>123</v>
      </c>
    </row>
    <row r="181" s="177" customFormat="true" ht="9.75" hidden="false" customHeight="false" outlineLevel="0" collapsed="false">
      <c r="B181" s="178"/>
      <c r="D181" s="171" t="s">
        <v>133</v>
      </c>
      <c r="E181" s="179"/>
      <c r="F181" s="180" t="s">
        <v>267</v>
      </c>
      <c r="H181" s="181" t="n">
        <v>3.36</v>
      </c>
      <c r="I181" s="182"/>
      <c r="L181" s="178"/>
      <c r="M181" s="183"/>
      <c r="T181" s="184"/>
      <c r="AT181" s="179" t="s">
        <v>133</v>
      </c>
      <c r="AU181" s="179" t="s">
        <v>90</v>
      </c>
      <c r="AV181" s="177" t="s">
        <v>90</v>
      </c>
      <c r="AW181" s="177" t="s">
        <v>35</v>
      </c>
      <c r="AX181" s="177" t="s">
        <v>80</v>
      </c>
      <c r="AY181" s="179" t="s">
        <v>123</v>
      </c>
    </row>
    <row r="182" s="169" customFormat="true" ht="9.75" hidden="false" customHeight="false" outlineLevel="0" collapsed="false">
      <c r="B182" s="170"/>
      <c r="D182" s="171" t="s">
        <v>133</v>
      </c>
      <c r="E182" s="172"/>
      <c r="F182" s="173" t="s">
        <v>259</v>
      </c>
      <c r="H182" s="172"/>
      <c r="I182" s="174"/>
      <c r="L182" s="170"/>
      <c r="M182" s="175"/>
      <c r="T182" s="176"/>
      <c r="AT182" s="172" t="s">
        <v>133</v>
      </c>
      <c r="AU182" s="172" t="s">
        <v>90</v>
      </c>
      <c r="AV182" s="169" t="s">
        <v>88</v>
      </c>
      <c r="AW182" s="169" t="s">
        <v>35</v>
      </c>
      <c r="AX182" s="169" t="s">
        <v>80</v>
      </c>
      <c r="AY182" s="172" t="s">
        <v>123</v>
      </c>
    </row>
    <row r="183" s="177" customFormat="true" ht="9.75" hidden="false" customHeight="false" outlineLevel="0" collapsed="false">
      <c r="B183" s="178"/>
      <c r="D183" s="171" t="s">
        <v>133</v>
      </c>
      <c r="E183" s="179"/>
      <c r="F183" s="180" t="s">
        <v>268</v>
      </c>
      <c r="H183" s="181" t="n">
        <v>14.858</v>
      </c>
      <c r="I183" s="182"/>
      <c r="L183" s="178"/>
      <c r="M183" s="183"/>
      <c r="T183" s="184"/>
      <c r="AT183" s="179" t="s">
        <v>133</v>
      </c>
      <c r="AU183" s="179" t="s">
        <v>90</v>
      </c>
      <c r="AV183" s="177" t="s">
        <v>90</v>
      </c>
      <c r="AW183" s="177" t="s">
        <v>35</v>
      </c>
      <c r="AX183" s="177" t="s">
        <v>80</v>
      </c>
      <c r="AY183" s="179" t="s">
        <v>123</v>
      </c>
    </row>
    <row r="184" s="169" customFormat="true" ht="9.75" hidden="false" customHeight="false" outlineLevel="0" collapsed="false">
      <c r="B184" s="170"/>
      <c r="D184" s="171" t="s">
        <v>133</v>
      </c>
      <c r="E184" s="172"/>
      <c r="F184" s="173" t="s">
        <v>261</v>
      </c>
      <c r="H184" s="172"/>
      <c r="I184" s="174"/>
      <c r="L184" s="170"/>
      <c r="M184" s="175"/>
      <c r="T184" s="176"/>
      <c r="AT184" s="172" t="s">
        <v>133</v>
      </c>
      <c r="AU184" s="172" t="s">
        <v>90</v>
      </c>
      <c r="AV184" s="169" t="s">
        <v>88</v>
      </c>
      <c r="AW184" s="169" t="s">
        <v>35</v>
      </c>
      <c r="AX184" s="169" t="s">
        <v>80</v>
      </c>
      <c r="AY184" s="172" t="s">
        <v>123</v>
      </c>
    </row>
    <row r="185" s="177" customFormat="true" ht="9.75" hidden="false" customHeight="false" outlineLevel="0" collapsed="false">
      <c r="B185" s="178"/>
      <c r="D185" s="171" t="s">
        <v>133</v>
      </c>
      <c r="E185" s="179"/>
      <c r="F185" s="180" t="s">
        <v>269</v>
      </c>
      <c r="H185" s="181" t="n">
        <v>2.32</v>
      </c>
      <c r="I185" s="182"/>
      <c r="L185" s="178"/>
      <c r="M185" s="183"/>
      <c r="T185" s="184"/>
      <c r="AT185" s="179" t="s">
        <v>133</v>
      </c>
      <c r="AU185" s="179" t="s">
        <v>90</v>
      </c>
      <c r="AV185" s="177" t="s">
        <v>90</v>
      </c>
      <c r="AW185" s="177" t="s">
        <v>35</v>
      </c>
      <c r="AX185" s="177" t="s">
        <v>80</v>
      </c>
      <c r="AY185" s="179" t="s">
        <v>123</v>
      </c>
    </row>
    <row r="186" s="185" customFormat="true" ht="9.75" hidden="false" customHeight="false" outlineLevel="0" collapsed="false">
      <c r="B186" s="186"/>
      <c r="D186" s="171" t="s">
        <v>133</v>
      </c>
      <c r="E186" s="187"/>
      <c r="F186" s="188" t="s">
        <v>145</v>
      </c>
      <c r="H186" s="189" t="n">
        <v>20.538</v>
      </c>
      <c r="I186" s="190"/>
      <c r="L186" s="186"/>
      <c r="M186" s="191"/>
      <c r="T186" s="192"/>
      <c r="AT186" s="187" t="s">
        <v>133</v>
      </c>
      <c r="AU186" s="187" t="s">
        <v>90</v>
      </c>
      <c r="AV186" s="185" t="s">
        <v>131</v>
      </c>
      <c r="AW186" s="185" t="s">
        <v>35</v>
      </c>
      <c r="AX186" s="185" t="s">
        <v>88</v>
      </c>
      <c r="AY186" s="187" t="s">
        <v>123</v>
      </c>
    </row>
    <row r="187" s="22" customFormat="true" ht="24" hidden="false" customHeight="true" outlineLevel="0" collapsed="false">
      <c r="B187" s="155"/>
      <c r="C187" s="156" t="s">
        <v>270</v>
      </c>
      <c r="D187" s="156" t="s">
        <v>126</v>
      </c>
      <c r="E187" s="157" t="s">
        <v>271</v>
      </c>
      <c r="F187" s="158" t="s">
        <v>272</v>
      </c>
      <c r="G187" s="159" t="s">
        <v>129</v>
      </c>
      <c r="H187" s="160" t="n">
        <v>18.462</v>
      </c>
      <c r="I187" s="161" t="n">
        <v>2050</v>
      </c>
      <c r="J187" s="162" t="n">
        <f aca="false">ROUND(I187*H187,2)</f>
        <v>37847.1</v>
      </c>
      <c r="K187" s="158" t="s">
        <v>130</v>
      </c>
      <c r="L187" s="23"/>
      <c r="M187" s="163"/>
      <c r="N187" s="164" t="s">
        <v>45</v>
      </c>
      <c r="P187" s="165" t="n">
        <f aca="false">O187*H187</f>
        <v>0</v>
      </c>
      <c r="Q187" s="165" t="n">
        <v>0</v>
      </c>
      <c r="R187" s="165" t="n">
        <f aca="false">Q187*H187</f>
        <v>0</v>
      </c>
      <c r="S187" s="165" t="n">
        <v>0</v>
      </c>
      <c r="T187" s="166" t="n">
        <f aca="false">S187*H187</f>
        <v>0</v>
      </c>
      <c r="AR187" s="167" t="s">
        <v>131</v>
      </c>
      <c r="AT187" s="167" t="s">
        <v>126</v>
      </c>
      <c r="AU187" s="167" t="s">
        <v>90</v>
      </c>
      <c r="AY187" s="3" t="s">
        <v>123</v>
      </c>
      <c r="BE187" s="168" t="n">
        <f aca="false">IF(N187="základní",J187,0)</f>
        <v>37847.1</v>
      </c>
      <c r="BF187" s="168" t="n">
        <f aca="false">IF(N187="snížená",J187,0)</f>
        <v>0</v>
      </c>
      <c r="BG187" s="168" t="n">
        <f aca="false">IF(N187="zákl. přenesená",J187,0)</f>
        <v>0</v>
      </c>
      <c r="BH187" s="168" t="n">
        <f aca="false">IF(N187="sníž. přenesená",J187,0)</f>
        <v>0</v>
      </c>
      <c r="BI187" s="168" t="n">
        <f aca="false">IF(N187="nulová",J187,0)</f>
        <v>0</v>
      </c>
      <c r="BJ187" s="3" t="s">
        <v>88</v>
      </c>
      <c r="BK187" s="168" t="n">
        <f aca="false">ROUND(I187*H187,2)</f>
        <v>37847.1</v>
      </c>
      <c r="BL187" s="3" t="s">
        <v>131</v>
      </c>
      <c r="BM187" s="167" t="s">
        <v>273</v>
      </c>
    </row>
    <row r="188" s="169" customFormat="true" ht="9.75" hidden="false" customHeight="false" outlineLevel="0" collapsed="false">
      <c r="B188" s="170"/>
      <c r="D188" s="171" t="s">
        <v>133</v>
      </c>
      <c r="E188" s="172"/>
      <c r="F188" s="173" t="s">
        <v>261</v>
      </c>
      <c r="H188" s="172"/>
      <c r="I188" s="174"/>
      <c r="L188" s="170"/>
      <c r="M188" s="175"/>
      <c r="T188" s="176"/>
      <c r="AT188" s="172" t="s">
        <v>133</v>
      </c>
      <c r="AU188" s="172" t="s">
        <v>90</v>
      </c>
      <c r="AV188" s="169" t="s">
        <v>88</v>
      </c>
      <c r="AW188" s="169" t="s">
        <v>35</v>
      </c>
      <c r="AX188" s="169" t="s">
        <v>80</v>
      </c>
      <c r="AY188" s="172" t="s">
        <v>123</v>
      </c>
    </row>
    <row r="189" s="177" customFormat="true" ht="9.75" hidden="false" customHeight="false" outlineLevel="0" collapsed="false">
      <c r="B189" s="178"/>
      <c r="D189" s="171" t="s">
        <v>133</v>
      </c>
      <c r="E189" s="179"/>
      <c r="F189" s="180" t="s">
        <v>274</v>
      </c>
      <c r="H189" s="181" t="n">
        <v>0.8</v>
      </c>
      <c r="I189" s="182"/>
      <c r="L189" s="178"/>
      <c r="M189" s="183"/>
      <c r="T189" s="184"/>
      <c r="AT189" s="179" t="s">
        <v>133</v>
      </c>
      <c r="AU189" s="179" t="s">
        <v>90</v>
      </c>
      <c r="AV189" s="177" t="s">
        <v>90</v>
      </c>
      <c r="AW189" s="177" t="s">
        <v>35</v>
      </c>
      <c r="AX189" s="177" t="s">
        <v>80</v>
      </c>
      <c r="AY189" s="179" t="s">
        <v>123</v>
      </c>
    </row>
    <row r="190" s="169" customFormat="true" ht="9.75" hidden="false" customHeight="false" outlineLevel="0" collapsed="false">
      <c r="B190" s="170"/>
      <c r="D190" s="171" t="s">
        <v>133</v>
      </c>
      <c r="E190" s="172"/>
      <c r="F190" s="173" t="s">
        <v>259</v>
      </c>
      <c r="H190" s="172"/>
      <c r="I190" s="174"/>
      <c r="L190" s="170"/>
      <c r="M190" s="175"/>
      <c r="T190" s="176"/>
      <c r="AT190" s="172" t="s">
        <v>133</v>
      </c>
      <c r="AU190" s="172" t="s">
        <v>90</v>
      </c>
      <c r="AV190" s="169" t="s">
        <v>88</v>
      </c>
      <c r="AW190" s="169" t="s">
        <v>35</v>
      </c>
      <c r="AX190" s="169" t="s">
        <v>80</v>
      </c>
      <c r="AY190" s="172" t="s">
        <v>123</v>
      </c>
    </row>
    <row r="191" s="177" customFormat="true" ht="9.75" hidden="false" customHeight="false" outlineLevel="0" collapsed="false">
      <c r="B191" s="178"/>
      <c r="D191" s="171" t="s">
        <v>133</v>
      </c>
      <c r="E191" s="179"/>
      <c r="F191" s="180" t="s">
        <v>275</v>
      </c>
      <c r="H191" s="181" t="n">
        <v>11.362</v>
      </c>
      <c r="I191" s="182"/>
      <c r="L191" s="178"/>
      <c r="M191" s="183"/>
      <c r="T191" s="184"/>
      <c r="AT191" s="179" t="s">
        <v>133</v>
      </c>
      <c r="AU191" s="179" t="s">
        <v>90</v>
      </c>
      <c r="AV191" s="177" t="s">
        <v>90</v>
      </c>
      <c r="AW191" s="177" t="s">
        <v>35</v>
      </c>
      <c r="AX191" s="177" t="s">
        <v>80</v>
      </c>
      <c r="AY191" s="179" t="s">
        <v>123</v>
      </c>
    </row>
    <row r="192" s="169" customFormat="true" ht="9.75" hidden="false" customHeight="false" outlineLevel="0" collapsed="false">
      <c r="B192" s="170"/>
      <c r="D192" s="171" t="s">
        <v>133</v>
      </c>
      <c r="E192" s="172"/>
      <c r="F192" s="173" t="s">
        <v>257</v>
      </c>
      <c r="H192" s="172"/>
      <c r="I192" s="174"/>
      <c r="L192" s="170"/>
      <c r="M192" s="175"/>
      <c r="T192" s="176"/>
      <c r="AT192" s="172" t="s">
        <v>133</v>
      </c>
      <c r="AU192" s="172" t="s">
        <v>90</v>
      </c>
      <c r="AV192" s="169" t="s">
        <v>88</v>
      </c>
      <c r="AW192" s="169" t="s">
        <v>35</v>
      </c>
      <c r="AX192" s="169" t="s">
        <v>80</v>
      </c>
      <c r="AY192" s="172" t="s">
        <v>123</v>
      </c>
    </row>
    <row r="193" s="177" customFormat="true" ht="9.75" hidden="false" customHeight="false" outlineLevel="0" collapsed="false">
      <c r="B193" s="178"/>
      <c r="D193" s="171" t="s">
        <v>133</v>
      </c>
      <c r="E193" s="179"/>
      <c r="F193" s="180" t="s">
        <v>276</v>
      </c>
      <c r="H193" s="181" t="n">
        <v>6.3</v>
      </c>
      <c r="I193" s="182"/>
      <c r="L193" s="178"/>
      <c r="M193" s="183"/>
      <c r="T193" s="184"/>
      <c r="AT193" s="179" t="s">
        <v>133</v>
      </c>
      <c r="AU193" s="179" t="s">
        <v>90</v>
      </c>
      <c r="AV193" s="177" t="s">
        <v>90</v>
      </c>
      <c r="AW193" s="177" t="s">
        <v>35</v>
      </c>
      <c r="AX193" s="177" t="s">
        <v>80</v>
      </c>
      <c r="AY193" s="179" t="s">
        <v>123</v>
      </c>
    </row>
    <row r="194" s="185" customFormat="true" ht="9.75" hidden="false" customHeight="false" outlineLevel="0" collapsed="false">
      <c r="B194" s="186"/>
      <c r="D194" s="171" t="s">
        <v>133</v>
      </c>
      <c r="E194" s="187"/>
      <c r="F194" s="188" t="s">
        <v>145</v>
      </c>
      <c r="H194" s="189" t="n">
        <v>18.462</v>
      </c>
      <c r="I194" s="190"/>
      <c r="L194" s="186"/>
      <c r="M194" s="191"/>
      <c r="T194" s="192"/>
      <c r="AT194" s="187" t="s">
        <v>133</v>
      </c>
      <c r="AU194" s="187" t="s">
        <v>90</v>
      </c>
      <c r="AV194" s="185" t="s">
        <v>131</v>
      </c>
      <c r="AW194" s="185" t="s">
        <v>35</v>
      </c>
      <c r="AX194" s="185" t="s">
        <v>88</v>
      </c>
      <c r="AY194" s="187" t="s">
        <v>123</v>
      </c>
    </row>
    <row r="195" s="22" customFormat="true" ht="24" hidden="false" customHeight="true" outlineLevel="0" collapsed="false">
      <c r="B195" s="155"/>
      <c r="C195" s="156" t="s">
        <v>277</v>
      </c>
      <c r="D195" s="156" t="s">
        <v>126</v>
      </c>
      <c r="E195" s="157" t="s">
        <v>278</v>
      </c>
      <c r="F195" s="158" t="s">
        <v>279</v>
      </c>
      <c r="G195" s="159" t="s">
        <v>280</v>
      </c>
      <c r="H195" s="160" t="n">
        <v>20.4</v>
      </c>
      <c r="I195" s="161" t="n">
        <v>3600</v>
      </c>
      <c r="J195" s="162" t="n">
        <f aca="false">ROUND(I195*H195,2)</f>
        <v>73440</v>
      </c>
      <c r="K195" s="158"/>
      <c r="L195" s="23"/>
      <c r="M195" s="163"/>
      <c r="N195" s="164" t="s">
        <v>45</v>
      </c>
      <c r="P195" s="165" t="n">
        <f aca="false">O195*H195</f>
        <v>0</v>
      </c>
      <c r="Q195" s="165" t="n">
        <v>0.04634</v>
      </c>
      <c r="R195" s="165" t="n">
        <f aca="false">Q195*H195</f>
        <v>0.945336</v>
      </c>
      <c r="S195" s="165" t="n">
        <v>0</v>
      </c>
      <c r="T195" s="166" t="n">
        <f aca="false">S195*H195</f>
        <v>0</v>
      </c>
      <c r="AR195" s="167" t="s">
        <v>131</v>
      </c>
      <c r="AT195" s="167" t="s">
        <v>126</v>
      </c>
      <c r="AU195" s="167" t="s">
        <v>90</v>
      </c>
      <c r="AY195" s="3" t="s">
        <v>123</v>
      </c>
      <c r="BE195" s="168" t="n">
        <f aca="false">IF(N195="základní",J195,0)</f>
        <v>73440</v>
      </c>
      <c r="BF195" s="168" t="n">
        <f aca="false">IF(N195="snížená",J195,0)</f>
        <v>0</v>
      </c>
      <c r="BG195" s="168" t="n">
        <f aca="false">IF(N195="zákl. přenesená",J195,0)</f>
        <v>0</v>
      </c>
      <c r="BH195" s="168" t="n">
        <f aca="false">IF(N195="sníž. přenesená",J195,0)</f>
        <v>0</v>
      </c>
      <c r="BI195" s="168" t="n">
        <f aca="false">IF(N195="nulová",J195,0)</f>
        <v>0</v>
      </c>
      <c r="BJ195" s="3" t="s">
        <v>88</v>
      </c>
      <c r="BK195" s="168" t="n">
        <f aca="false">ROUND(I195*H195,2)</f>
        <v>73440</v>
      </c>
      <c r="BL195" s="3" t="s">
        <v>131</v>
      </c>
      <c r="BM195" s="167" t="s">
        <v>281</v>
      </c>
    </row>
    <row r="196" s="22" customFormat="true" ht="18.75" hidden="false" customHeight="false" outlineLevel="0" collapsed="false">
      <c r="B196" s="23"/>
      <c r="D196" s="171" t="s">
        <v>282</v>
      </c>
      <c r="F196" s="208" t="s">
        <v>283</v>
      </c>
      <c r="I196" s="209"/>
      <c r="L196" s="23"/>
      <c r="M196" s="210"/>
      <c r="T196" s="57"/>
      <c r="AT196" s="3" t="s">
        <v>282</v>
      </c>
      <c r="AU196" s="3" t="s">
        <v>90</v>
      </c>
    </row>
    <row r="197" s="177" customFormat="true" ht="9.75" hidden="false" customHeight="false" outlineLevel="0" collapsed="false">
      <c r="B197" s="178"/>
      <c r="D197" s="171" t="s">
        <v>133</v>
      </c>
      <c r="E197" s="179"/>
      <c r="F197" s="180" t="s">
        <v>284</v>
      </c>
      <c r="H197" s="181" t="n">
        <v>20.4</v>
      </c>
      <c r="I197" s="182"/>
      <c r="L197" s="178"/>
      <c r="M197" s="183"/>
      <c r="T197" s="184"/>
      <c r="AT197" s="179" t="s">
        <v>133</v>
      </c>
      <c r="AU197" s="179" t="s">
        <v>90</v>
      </c>
      <c r="AV197" s="177" t="s">
        <v>90</v>
      </c>
      <c r="AW197" s="177" t="s">
        <v>35</v>
      </c>
      <c r="AX197" s="177" t="s">
        <v>88</v>
      </c>
      <c r="AY197" s="179" t="s">
        <v>123</v>
      </c>
    </row>
    <row r="198" s="22" customFormat="true" ht="24" hidden="false" customHeight="true" outlineLevel="0" collapsed="false">
      <c r="B198" s="155"/>
      <c r="C198" s="156" t="s">
        <v>6</v>
      </c>
      <c r="D198" s="156" t="s">
        <v>126</v>
      </c>
      <c r="E198" s="157" t="s">
        <v>285</v>
      </c>
      <c r="F198" s="158" t="s">
        <v>286</v>
      </c>
      <c r="G198" s="159" t="s">
        <v>280</v>
      </c>
      <c r="H198" s="160" t="n">
        <v>17</v>
      </c>
      <c r="I198" s="161" t="n">
        <v>3180</v>
      </c>
      <c r="J198" s="162" t="n">
        <f aca="false">ROUND(I198*H198,2)</f>
        <v>54060</v>
      </c>
      <c r="K198" s="158"/>
      <c r="L198" s="23"/>
      <c r="M198" s="163"/>
      <c r="N198" s="164" t="s">
        <v>45</v>
      </c>
      <c r="P198" s="165" t="n">
        <f aca="false">O198*H198</f>
        <v>0</v>
      </c>
      <c r="Q198" s="165" t="n">
        <v>0.04634</v>
      </c>
      <c r="R198" s="165" t="n">
        <f aca="false">Q198*H198</f>
        <v>0.78778</v>
      </c>
      <c r="S198" s="165" t="n">
        <v>0</v>
      </c>
      <c r="T198" s="166" t="n">
        <f aca="false">S198*H198</f>
        <v>0</v>
      </c>
      <c r="AR198" s="167" t="s">
        <v>131</v>
      </c>
      <c r="AT198" s="167" t="s">
        <v>126</v>
      </c>
      <c r="AU198" s="167" t="s">
        <v>90</v>
      </c>
      <c r="AY198" s="3" t="s">
        <v>123</v>
      </c>
      <c r="BE198" s="168" t="n">
        <f aca="false">IF(N198="základní",J198,0)</f>
        <v>54060</v>
      </c>
      <c r="BF198" s="168" t="n">
        <f aca="false">IF(N198="snížená",J198,0)</f>
        <v>0</v>
      </c>
      <c r="BG198" s="168" t="n">
        <f aca="false">IF(N198="zákl. přenesená",J198,0)</f>
        <v>0</v>
      </c>
      <c r="BH198" s="168" t="n">
        <f aca="false">IF(N198="sníž. přenesená",J198,0)</f>
        <v>0</v>
      </c>
      <c r="BI198" s="168" t="n">
        <f aca="false">IF(N198="nulová",J198,0)</f>
        <v>0</v>
      </c>
      <c r="BJ198" s="3" t="s">
        <v>88</v>
      </c>
      <c r="BK198" s="168" t="n">
        <f aca="false">ROUND(I198*H198,2)</f>
        <v>54060</v>
      </c>
      <c r="BL198" s="3" t="s">
        <v>131</v>
      </c>
      <c r="BM198" s="167" t="s">
        <v>287</v>
      </c>
    </row>
    <row r="199" s="22" customFormat="true" ht="18.75" hidden="false" customHeight="false" outlineLevel="0" collapsed="false">
      <c r="B199" s="23"/>
      <c r="D199" s="171" t="s">
        <v>282</v>
      </c>
      <c r="F199" s="208" t="s">
        <v>283</v>
      </c>
      <c r="I199" s="209"/>
      <c r="L199" s="23"/>
      <c r="M199" s="210"/>
      <c r="T199" s="57"/>
      <c r="AT199" s="3" t="s">
        <v>282</v>
      </c>
      <c r="AU199" s="3" t="s">
        <v>90</v>
      </c>
    </row>
    <row r="200" s="177" customFormat="true" ht="9.75" hidden="false" customHeight="false" outlineLevel="0" collapsed="false">
      <c r="B200" s="178"/>
      <c r="D200" s="171" t="s">
        <v>133</v>
      </c>
      <c r="E200" s="179"/>
      <c r="F200" s="180" t="s">
        <v>288</v>
      </c>
      <c r="H200" s="181" t="n">
        <v>17</v>
      </c>
      <c r="I200" s="182"/>
      <c r="L200" s="178"/>
      <c r="M200" s="183"/>
      <c r="T200" s="184"/>
      <c r="AT200" s="179" t="s">
        <v>133</v>
      </c>
      <c r="AU200" s="179" t="s">
        <v>90</v>
      </c>
      <c r="AV200" s="177" t="s">
        <v>90</v>
      </c>
      <c r="AW200" s="177" t="s">
        <v>35</v>
      </c>
      <c r="AX200" s="177" t="s">
        <v>88</v>
      </c>
      <c r="AY200" s="179" t="s">
        <v>123</v>
      </c>
    </row>
    <row r="201" s="22" customFormat="true" ht="24" hidden="false" customHeight="true" outlineLevel="0" collapsed="false">
      <c r="B201" s="155"/>
      <c r="C201" s="156" t="s">
        <v>289</v>
      </c>
      <c r="D201" s="156" t="s">
        <v>126</v>
      </c>
      <c r="E201" s="157" t="s">
        <v>290</v>
      </c>
      <c r="F201" s="158" t="s">
        <v>291</v>
      </c>
      <c r="G201" s="159" t="s">
        <v>280</v>
      </c>
      <c r="H201" s="160" t="n">
        <v>6.6</v>
      </c>
      <c r="I201" s="161" t="n">
        <v>2385</v>
      </c>
      <c r="J201" s="162" t="n">
        <f aca="false">ROUND(I201*H201,2)</f>
        <v>15741</v>
      </c>
      <c r="K201" s="158"/>
      <c r="L201" s="23"/>
      <c r="M201" s="163"/>
      <c r="N201" s="164" t="s">
        <v>45</v>
      </c>
      <c r="P201" s="165" t="n">
        <f aca="false">O201*H201</f>
        <v>0</v>
      </c>
      <c r="Q201" s="165" t="n">
        <v>0.04634</v>
      </c>
      <c r="R201" s="165" t="n">
        <f aca="false">Q201*H201</f>
        <v>0.305844</v>
      </c>
      <c r="S201" s="165" t="n">
        <v>0</v>
      </c>
      <c r="T201" s="166" t="n">
        <f aca="false">S201*H201</f>
        <v>0</v>
      </c>
      <c r="AR201" s="167" t="s">
        <v>131</v>
      </c>
      <c r="AT201" s="167" t="s">
        <v>126</v>
      </c>
      <c r="AU201" s="167" t="s">
        <v>90</v>
      </c>
      <c r="AY201" s="3" t="s">
        <v>123</v>
      </c>
      <c r="BE201" s="168" t="n">
        <f aca="false">IF(N201="základní",J201,0)</f>
        <v>15741</v>
      </c>
      <c r="BF201" s="168" t="n">
        <f aca="false">IF(N201="snížená",J201,0)</f>
        <v>0</v>
      </c>
      <c r="BG201" s="168" t="n">
        <f aca="false">IF(N201="zákl. přenesená",J201,0)</f>
        <v>0</v>
      </c>
      <c r="BH201" s="168" t="n">
        <f aca="false">IF(N201="sníž. přenesená",J201,0)</f>
        <v>0</v>
      </c>
      <c r="BI201" s="168" t="n">
        <f aca="false">IF(N201="nulová",J201,0)</f>
        <v>0</v>
      </c>
      <c r="BJ201" s="3" t="s">
        <v>88</v>
      </c>
      <c r="BK201" s="168" t="n">
        <f aca="false">ROUND(I201*H201,2)</f>
        <v>15741</v>
      </c>
      <c r="BL201" s="3" t="s">
        <v>131</v>
      </c>
      <c r="BM201" s="167" t="s">
        <v>292</v>
      </c>
    </row>
    <row r="202" s="22" customFormat="true" ht="18.75" hidden="false" customHeight="false" outlineLevel="0" collapsed="false">
      <c r="B202" s="23"/>
      <c r="D202" s="171" t="s">
        <v>282</v>
      </c>
      <c r="F202" s="208" t="s">
        <v>283</v>
      </c>
      <c r="I202" s="209"/>
      <c r="L202" s="23"/>
      <c r="M202" s="210"/>
      <c r="T202" s="57"/>
      <c r="AT202" s="3" t="s">
        <v>282</v>
      </c>
      <c r="AU202" s="3" t="s">
        <v>90</v>
      </c>
    </row>
    <row r="203" s="177" customFormat="true" ht="9.75" hidden="false" customHeight="false" outlineLevel="0" collapsed="false">
      <c r="B203" s="178"/>
      <c r="D203" s="171" t="s">
        <v>133</v>
      </c>
      <c r="E203" s="179"/>
      <c r="F203" s="180" t="s">
        <v>293</v>
      </c>
      <c r="H203" s="181" t="n">
        <v>6.6</v>
      </c>
      <c r="I203" s="182"/>
      <c r="L203" s="178"/>
      <c r="M203" s="183"/>
      <c r="T203" s="184"/>
      <c r="AT203" s="179" t="s">
        <v>133</v>
      </c>
      <c r="AU203" s="179" t="s">
        <v>90</v>
      </c>
      <c r="AV203" s="177" t="s">
        <v>90</v>
      </c>
      <c r="AW203" s="177" t="s">
        <v>35</v>
      </c>
      <c r="AX203" s="177" t="s">
        <v>88</v>
      </c>
      <c r="AY203" s="179" t="s">
        <v>123</v>
      </c>
    </row>
    <row r="204" s="142" customFormat="true" ht="22.5" hidden="false" customHeight="true" outlineLevel="0" collapsed="false">
      <c r="B204" s="143"/>
      <c r="D204" s="144" t="s">
        <v>79</v>
      </c>
      <c r="E204" s="153" t="s">
        <v>161</v>
      </c>
      <c r="F204" s="153" t="s">
        <v>294</v>
      </c>
      <c r="I204" s="146"/>
      <c r="J204" s="154" t="n">
        <f aca="false">BK204</f>
        <v>7981.6</v>
      </c>
      <c r="L204" s="143"/>
      <c r="M204" s="148"/>
      <c r="P204" s="149" t="n">
        <f aca="false">SUM(P205:P206)</f>
        <v>0</v>
      </c>
      <c r="R204" s="149" t="n">
        <f aca="false">SUM(R205:R206)</f>
        <v>2.495856</v>
      </c>
      <c r="T204" s="150" t="n">
        <f aca="false">SUM(T205:T206)</f>
        <v>0</v>
      </c>
      <c r="AR204" s="144" t="s">
        <v>88</v>
      </c>
      <c r="AT204" s="151" t="s">
        <v>79</v>
      </c>
      <c r="AU204" s="151" t="s">
        <v>88</v>
      </c>
      <c r="AY204" s="144" t="s">
        <v>123</v>
      </c>
      <c r="BK204" s="152" t="n">
        <f aca="false">SUM(BK205:BK206)</f>
        <v>7981.6</v>
      </c>
    </row>
    <row r="205" s="22" customFormat="true" ht="24" hidden="false" customHeight="true" outlineLevel="0" collapsed="false">
      <c r="B205" s="155"/>
      <c r="C205" s="156" t="s">
        <v>295</v>
      </c>
      <c r="D205" s="156" t="s">
        <v>126</v>
      </c>
      <c r="E205" s="157" t="s">
        <v>296</v>
      </c>
      <c r="F205" s="158" t="s">
        <v>297</v>
      </c>
      <c r="G205" s="159" t="s">
        <v>175</v>
      </c>
      <c r="H205" s="160" t="n">
        <v>8.8</v>
      </c>
      <c r="I205" s="161" t="n">
        <v>907</v>
      </c>
      <c r="J205" s="162" t="n">
        <f aca="false">ROUND(I205*H205,2)</f>
        <v>7981.6</v>
      </c>
      <c r="K205" s="158" t="s">
        <v>130</v>
      </c>
      <c r="L205" s="23"/>
      <c r="M205" s="163"/>
      <c r="N205" s="164" t="s">
        <v>45</v>
      </c>
      <c r="P205" s="165" t="n">
        <f aca="false">O205*H205</f>
        <v>0</v>
      </c>
      <c r="Q205" s="165" t="n">
        <v>0.28362</v>
      </c>
      <c r="R205" s="165" t="n">
        <f aca="false">Q205*H205</f>
        <v>2.495856</v>
      </c>
      <c r="S205" s="165" t="n">
        <v>0</v>
      </c>
      <c r="T205" s="166" t="n">
        <f aca="false">S205*H205</f>
        <v>0</v>
      </c>
      <c r="AR205" s="167" t="s">
        <v>131</v>
      </c>
      <c r="AT205" s="167" t="s">
        <v>126</v>
      </c>
      <c r="AU205" s="167" t="s">
        <v>90</v>
      </c>
      <c r="AY205" s="3" t="s">
        <v>123</v>
      </c>
      <c r="BE205" s="168" t="n">
        <f aca="false">IF(N205="základní",J205,0)</f>
        <v>7981.6</v>
      </c>
      <c r="BF205" s="168" t="n">
        <f aca="false">IF(N205="snížená",J205,0)</f>
        <v>0</v>
      </c>
      <c r="BG205" s="168" t="n">
        <f aca="false">IF(N205="zákl. přenesená",J205,0)</f>
        <v>0</v>
      </c>
      <c r="BH205" s="168" t="n">
        <f aca="false">IF(N205="sníž. přenesená",J205,0)</f>
        <v>0</v>
      </c>
      <c r="BI205" s="168" t="n">
        <f aca="false">IF(N205="nulová",J205,0)</f>
        <v>0</v>
      </c>
      <c r="BJ205" s="3" t="s">
        <v>88</v>
      </c>
      <c r="BK205" s="168" t="n">
        <f aca="false">ROUND(I205*H205,2)</f>
        <v>7981.6</v>
      </c>
      <c r="BL205" s="3" t="s">
        <v>131</v>
      </c>
      <c r="BM205" s="167" t="s">
        <v>298</v>
      </c>
    </row>
    <row r="206" s="177" customFormat="true" ht="9.75" hidden="false" customHeight="false" outlineLevel="0" collapsed="false">
      <c r="B206" s="178"/>
      <c r="D206" s="171" t="s">
        <v>133</v>
      </c>
      <c r="E206" s="179"/>
      <c r="F206" s="180" t="s">
        <v>299</v>
      </c>
      <c r="H206" s="181" t="n">
        <v>8.8</v>
      </c>
      <c r="I206" s="182"/>
      <c r="L206" s="178"/>
      <c r="M206" s="183"/>
      <c r="T206" s="184"/>
      <c r="AT206" s="179" t="s">
        <v>133</v>
      </c>
      <c r="AU206" s="179" t="s">
        <v>90</v>
      </c>
      <c r="AV206" s="177" t="s">
        <v>90</v>
      </c>
      <c r="AW206" s="177" t="s">
        <v>35</v>
      </c>
      <c r="AX206" s="177" t="s">
        <v>88</v>
      </c>
      <c r="AY206" s="179" t="s">
        <v>123</v>
      </c>
    </row>
    <row r="207" s="142" customFormat="true" ht="22.5" hidden="false" customHeight="true" outlineLevel="0" collapsed="false">
      <c r="B207" s="143"/>
      <c r="D207" s="144" t="s">
        <v>79</v>
      </c>
      <c r="E207" s="153" t="s">
        <v>204</v>
      </c>
      <c r="F207" s="153" t="s">
        <v>300</v>
      </c>
      <c r="I207" s="146"/>
      <c r="J207" s="154" t="n">
        <f aca="false">BK207</f>
        <v>35422.28</v>
      </c>
      <c r="L207" s="143"/>
      <c r="M207" s="148"/>
      <c r="P207" s="149" t="n">
        <f aca="false">SUM(P208:P215)</f>
        <v>0</v>
      </c>
      <c r="R207" s="149" t="n">
        <f aca="false">SUM(R208:R215)</f>
        <v>0.35386764</v>
      </c>
      <c r="T207" s="150" t="n">
        <f aca="false">SUM(T208:T215)</f>
        <v>0</v>
      </c>
      <c r="AR207" s="144" t="s">
        <v>88</v>
      </c>
      <c r="AT207" s="151" t="s">
        <v>79</v>
      </c>
      <c r="AU207" s="151" t="s">
        <v>88</v>
      </c>
      <c r="AY207" s="144" t="s">
        <v>123</v>
      </c>
      <c r="BK207" s="152" t="n">
        <f aca="false">SUM(BK208:BK215)</f>
        <v>35422.28</v>
      </c>
    </row>
    <row r="208" s="22" customFormat="true" ht="24" hidden="false" customHeight="true" outlineLevel="0" collapsed="false">
      <c r="B208" s="155"/>
      <c r="C208" s="156" t="s">
        <v>301</v>
      </c>
      <c r="D208" s="156" t="s">
        <v>126</v>
      </c>
      <c r="E208" s="157" t="s">
        <v>302</v>
      </c>
      <c r="F208" s="158" t="s">
        <v>303</v>
      </c>
      <c r="G208" s="159" t="s">
        <v>280</v>
      </c>
      <c r="H208" s="160" t="n">
        <v>60.2</v>
      </c>
      <c r="I208" s="161" t="n">
        <v>11.7</v>
      </c>
      <c r="J208" s="162" t="n">
        <f aca="false">ROUND(I208*H208,2)</f>
        <v>704.34</v>
      </c>
      <c r="K208" s="158" t="s">
        <v>130</v>
      </c>
      <c r="L208" s="23"/>
      <c r="M208" s="163"/>
      <c r="N208" s="164" t="s">
        <v>45</v>
      </c>
      <c r="P208" s="165" t="n">
        <f aca="false">O208*H208</f>
        <v>0</v>
      </c>
      <c r="Q208" s="165" t="n">
        <v>0</v>
      </c>
      <c r="R208" s="165" t="n">
        <f aca="false">Q208*H208</f>
        <v>0</v>
      </c>
      <c r="S208" s="165" t="n">
        <v>0</v>
      </c>
      <c r="T208" s="166" t="n">
        <f aca="false">S208*H208</f>
        <v>0</v>
      </c>
      <c r="AR208" s="167" t="s">
        <v>131</v>
      </c>
      <c r="AT208" s="167" t="s">
        <v>126</v>
      </c>
      <c r="AU208" s="167" t="s">
        <v>90</v>
      </c>
      <c r="AY208" s="3" t="s">
        <v>123</v>
      </c>
      <c r="BE208" s="168" t="n">
        <f aca="false">IF(N208="základní",J208,0)</f>
        <v>704.34</v>
      </c>
      <c r="BF208" s="168" t="n">
        <f aca="false">IF(N208="snížená",J208,0)</f>
        <v>0</v>
      </c>
      <c r="BG208" s="168" t="n">
        <f aca="false">IF(N208="zákl. přenesená",J208,0)</f>
        <v>0</v>
      </c>
      <c r="BH208" s="168" t="n">
        <f aca="false">IF(N208="sníž. přenesená",J208,0)</f>
        <v>0</v>
      </c>
      <c r="BI208" s="168" t="n">
        <f aca="false">IF(N208="nulová",J208,0)</f>
        <v>0</v>
      </c>
      <c r="BJ208" s="3" t="s">
        <v>88</v>
      </c>
      <c r="BK208" s="168" t="n">
        <f aca="false">ROUND(I208*H208,2)</f>
        <v>704.34</v>
      </c>
      <c r="BL208" s="3" t="s">
        <v>131</v>
      </c>
      <c r="BM208" s="167" t="s">
        <v>304</v>
      </c>
    </row>
    <row r="209" s="169" customFormat="true" ht="9.75" hidden="false" customHeight="false" outlineLevel="0" collapsed="false">
      <c r="B209" s="170"/>
      <c r="D209" s="171" t="s">
        <v>133</v>
      </c>
      <c r="E209" s="172"/>
      <c r="F209" s="173" t="s">
        <v>305</v>
      </c>
      <c r="H209" s="172"/>
      <c r="I209" s="174"/>
      <c r="L209" s="170"/>
      <c r="M209" s="175"/>
      <c r="T209" s="176"/>
      <c r="AT209" s="172" t="s">
        <v>133</v>
      </c>
      <c r="AU209" s="172" t="s">
        <v>90</v>
      </c>
      <c r="AV209" s="169" t="s">
        <v>88</v>
      </c>
      <c r="AW209" s="169" t="s">
        <v>35</v>
      </c>
      <c r="AX209" s="169" t="s">
        <v>80</v>
      </c>
      <c r="AY209" s="172" t="s">
        <v>123</v>
      </c>
    </row>
    <row r="210" s="177" customFormat="true" ht="9.75" hidden="false" customHeight="false" outlineLevel="0" collapsed="false">
      <c r="B210" s="178"/>
      <c r="D210" s="171" t="s">
        <v>133</v>
      </c>
      <c r="E210" s="179"/>
      <c r="F210" s="180" t="s">
        <v>306</v>
      </c>
      <c r="H210" s="181" t="n">
        <v>43.2</v>
      </c>
      <c r="I210" s="182"/>
      <c r="L210" s="178"/>
      <c r="M210" s="183"/>
      <c r="T210" s="184"/>
      <c r="AT210" s="179" t="s">
        <v>133</v>
      </c>
      <c r="AU210" s="179" t="s">
        <v>90</v>
      </c>
      <c r="AV210" s="177" t="s">
        <v>90</v>
      </c>
      <c r="AW210" s="177" t="s">
        <v>35</v>
      </c>
      <c r="AX210" s="177" t="s">
        <v>80</v>
      </c>
      <c r="AY210" s="179" t="s">
        <v>123</v>
      </c>
    </row>
    <row r="211" s="169" customFormat="true" ht="9.75" hidden="false" customHeight="false" outlineLevel="0" collapsed="false">
      <c r="B211" s="170"/>
      <c r="D211" s="171" t="s">
        <v>133</v>
      </c>
      <c r="E211" s="172"/>
      <c r="F211" s="173" t="s">
        <v>307</v>
      </c>
      <c r="H211" s="172"/>
      <c r="I211" s="174"/>
      <c r="L211" s="170"/>
      <c r="M211" s="175"/>
      <c r="T211" s="176"/>
      <c r="AT211" s="172" t="s">
        <v>133</v>
      </c>
      <c r="AU211" s="172" t="s">
        <v>90</v>
      </c>
      <c r="AV211" s="169" t="s">
        <v>88</v>
      </c>
      <c r="AW211" s="169" t="s">
        <v>35</v>
      </c>
      <c r="AX211" s="169" t="s">
        <v>80</v>
      </c>
      <c r="AY211" s="172" t="s">
        <v>123</v>
      </c>
    </row>
    <row r="212" s="177" customFormat="true" ht="9.75" hidden="false" customHeight="false" outlineLevel="0" collapsed="false">
      <c r="B212" s="178"/>
      <c r="D212" s="171" t="s">
        <v>133</v>
      </c>
      <c r="E212" s="179"/>
      <c r="F212" s="180" t="s">
        <v>308</v>
      </c>
      <c r="H212" s="181" t="n">
        <v>17</v>
      </c>
      <c r="I212" s="182"/>
      <c r="L212" s="178"/>
      <c r="M212" s="183"/>
      <c r="T212" s="184"/>
      <c r="AT212" s="179" t="s">
        <v>133</v>
      </c>
      <c r="AU212" s="179" t="s">
        <v>90</v>
      </c>
      <c r="AV212" s="177" t="s">
        <v>90</v>
      </c>
      <c r="AW212" s="177" t="s">
        <v>35</v>
      </c>
      <c r="AX212" s="177" t="s">
        <v>80</v>
      </c>
      <c r="AY212" s="179" t="s">
        <v>123</v>
      </c>
    </row>
    <row r="213" s="185" customFormat="true" ht="9.75" hidden="false" customHeight="false" outlineLevel="0" collapsed="false">
      <c r="B213" s="186"/>
      <c r="D213" s="171" t="s">
        <v>133</v>
      </c>
      <c r="E213" s="187"/>
      <c r="F213" s="188" t="s">
        <v>145</v>
      </c>
      <c r="H213" s="189" t="n">
        <v>60.2</v>
      </c>
      <c r="I213" s="190"/>
      <c r="L213" s="186"/>
      <c r="M213" s="191"/>
      <c r="T213" s="192"/>
      <c r="AT213" s="187" t="s">
        <v>133</v>
      </c>
      <c r="AU213" s="187" t="s">
        <v>90</v>
      </c>
      <c r="AV213" s="185" t="s">
        <v>131</v>
      </c>
      <c r="AW213" s="185" t="s">
        <v>35</v>
      </c>
      <c r="AX213" s="185" t="s">
        <v>88</v>
      </c>
      <c r="AY213" s="187" t="s">
        <v>123</v>
      </c>
    </row>
    <row r="214" s="22" customFormat="true" ht="24" hidden="false" customHeight="true" outlineLevel="0" collapsed="false">
      <c r="B214" s="155"/>
      <c r="C214" s="198" t="s">
        <v>309</v>
      </c>
      <c r="D214" s="198" t="s">
        <v>201</v>
      </c>
      <c r="E214" s="199" t="s">
        <v>310</v>
      </c>
      <c r="F214" s="200" t="s">
        <v>311</v>
      </c>
      <c r="G214" s="201" t="s">
        <v>280</v>
      </c>
      <c r="H214" s="202" t="n">
        <v>60.802</v>
      </c>
      <c r="I214" s="203" t="n">
        <v>571</v>
      </c>
      <c r="J214" s="204" t="n">
        <f aca="false">ROUND(I214*H214,2)</f>
        <v>34717.94</v>
      </c>
      <c r="K214" s="200" t="s">
        <v>130</v>
      </c>
      <c r="L214" s="205"/>
      <c r="M214" s="206"/>
      <c r="N214" s="207" t="s">
        <v>45</v>
      </c>
      <c r="P214" s="165" t="n">
        <f aca="false">O214*H214</f>
        <v>0</v>
      </c>
      <c r="Q214" s="165" t="n">
        <v>0.00582</v>
      </c>
      <c r="R214" s="165" t="n">
        <f aca="false">Q214*H214</f>
        <v>0.35386764</v>
      </c>
      <c r="S214" s="165" t="n">
        <v>0</v>
      </c>
      <c r="T214" s="166" t="n">
        <f aca="false">S214*H214</f>
        <v>0</v>
      </c>
      <c r="AR214" s="167" t="s">
        <v>204</v>
      </c>
      <c r="AT214" s="167" t="s">
        <v>201</v>
      </c>
      <c r="AU214" s="167" t="s">
        <v>90</v>
      </c>
      <c r="AY214" s="3" t="s">
        <v>123</v>
      </c>
      <c r="BE214" s="168" t="n">
        <f aca="false">IF(N214="základní",J214,0)</f>
        <v>34717.94</v>
      </c>
      <c r="BF214" s="168" t="n">
        <f aca="false">IF(N214="snížená",J214,0)</f>
        <v>0</v>
      </c>
      <c r="BG214" s="168" t="n">
        <f aca="false">IF(N214="zákl. přenesená",J214,0)</f>
        <v>0</v>
      </c>
      <c r="BH214" s="168" t="n">
        <f aca="false">IF(N214="sníž. přenesená",J214,0)</f>
        <v>0</v>
      </c>
      <c r="BI214" s="168" t="n">
        <f aca="false">IF(N214="nulová",J214,0)</f>
        <v>0</v>
      </c>
      <c r="BJ214" s="3" t="s">
        <v>88</v>
      </c>
      <c r="BK214" s="168" t="n">
        <f aca="false">ROUND(I214*H214,2)</f>
        <v>34717.94</v>
      </c>
      <c r="BL214" s="3" t="s">
        <v>131</v>
      </c>
      <c r="BM214" s="167" t="s">
        <v>312</v>
      </c>
    </row>
    <row r="215" s="177" customFormat="true" ht="9.75" hidden="false" customHeight="false" outlineLevel="0" collapsed="false">
      <c r="B215" s="178"/>
      <c r="D215" s="171" t="s">
        <v>133</v>
      </c>
      <c r="F215" s="180" t="s">
        <v>313</v>
      </c>
      <c r="H215" s="181" t="n">
        <v>60.802</v>
      </c>
      <c r="I215" s="182"/>
      <c r="L215" s="178"/>
      <c r="M215" s="183"/>
      <c r="T215" s="184"/>
      <c r="AT215" s="179" t="s">
        <v>133</v>
      </c>
      <c r="AU215" s="179" t="s">
        <v>90</v>
      </c>
      <c r="AV215" s="177" t="s">
        <v>90</v>
      </c>
      <c r="AW215" s="177" t="s">
        <v>2</v>
      </c>
      <c r="AX215" s="177" t="s">
        <v>88</v>
      </c>
      <c r="AY215" s="179" t="s">
        <v>123</v>
      </c>
    </row>
    <row r="216" s="142" customFormat="true" ht="22.5" hidden="false" customHeight="true" outlineLevel="0" collapsed="false">
      <c r="B216" s="143"/>
      <c r="D216" s="144" t="s">
        <v>79</v>
      </c>
      <c r="E216" s="153" t="s">
        <v>124</v>
      </c>
      <c r="F216" s="153" t="s">
        <v>125</v>
      </c>
      <c r="I216" s="146"/>
      <c r="J216" s="154" t="n">
        <f aca="false">BK216</f>
        <v>90372.8</v>
      </c>
      <c r="L216" s="143"/>
      <c r="M216" s="148"/>
      <c r="P216" s="149" t="n">
        <f aca="false">SUM(P217:P233)</f>
        <v>0</v>
      </c>
      <c r="R216" s="149" t="n">
        <f aca="false">SUM(R217:R233)</f>
        <v>1.3050444</v>
      </c>
      <c r="T216" s="150" t="n">
        <f aca="false">SUM(T217:T233)</f>
        <v>7.1383</v>
      </c>
      <c r="AR216" s="144" t="s">
        <v>88</v>
      </c>
      <c r="AT216" s="151" t="s">
        <v>79</v>
      </c>
      <c r="AU216" s="151" t="s">
        <v>88</v>
      </c>
      <c r="AY216" s="144" t="s">
        <v>123</v>
      </c>
      <c r="BK216" s="152" t="n">
        <f aca="false">SUM(BK217:BK233)</f>
        <v>90372.8</v>
      </c>
    </row>
    <row r="217" s="22" customFormat="true" ht="33" hidden="false" customHeight="true" outlineLevel="0" collapsed="false">
      <c r="B217" s="155"/>
      <c r="C217" s="156" t="s">
        <v>314</v>
      </c>
      <c r="D217" s="156" t="s">
        <v>126</v>
      </c>
      <c r="E217" s="157" t="s">
        <v>315</v>
      </c>
      <c r="F217" s="158" t="s">
        <v>316</v>
      </c>
      <c r="G217" s="159" t="s">
        <v>175</v>
      </c>
      <c r="H217" s="160" t="n">
        <v>40</v>
      </c>
      <c r="I217" s="161" t="n">
        <v>63.6</v>
      </c>
      <c r="J217" s="162" t="n">
        <f aca="false">ROUND(I217*H217,2)</f>
        <v>2544</v>
      </c>
      <c r="K217" s="158" t="s">
        <v>130</v>
      </c>
      <c r="L217" s="23"/>
      <c r="M217" s="163"/>
      <c r="N217" s="164" t="s">
        <v>45</v>
      </c>
      <c r="P217" s="165" t="n">
        <f aca="false">O217*H217</f>
        <v>0</v>
      </c>
      <c r="Q217" s="165" t="n">
        <v>0.00013</v>
      </c>
      <c r="R217" s="165" t="n">
        <f aca="false">Q217*H217</f>
        <v>0.0052</v>
      </c>
      <c r="S217" s="165" t="n">
        <v>0</v>
      </c>
      <c r="T217" s="166" t="n">
        <f aca="false">S217*H217</f>
        <v>0</v>
      </c>
      <c r="AR217" s="167" t="s">
        <v>131</v>
      </c>
      <c r="AT217" s="167" t="s">
        <v>126</v>
      </c>
      <c r="AU217" s="167" t="s">
        <v>90</v>
      </c>
      <c r="AY217" s="3" t="s">
        <v>123</v>
      </c>
      <c r="BE217" s="168" t="n">
        <f aca="false">IF(N217="základní",J217,0)</f>
        <v>2544</v>
      </c>
      <c r="BF217" s="168" t="n">
        <f aca="false">IF(N217="snížená",J217,0)</f>
        <v>0</v>
      </c>
      <c r="BG217" s="168" t="n">
        <f aca="false">IF(N217="zákl. přenesená",J217,0)</f>
        <v>0</v>
      </c>
      <c r="BH217" s="168" t="n">
        <f aca="false">IF(N217="sníž. přenesená",J217,0)</f>
        <v>0</v>
      </c>
      <c r="BI217" s="168" t="n">
        <f aca="false">IF(N217="nulová",J217,0)</f>
        <v>0</v>
      </c>
      <c r="BJ217" s="3" t="s">
        <v>88</v>
      </c>
      <c r="BK217" s="168" t="n">
        <f aca="false">ROUND(I217*H217,2)</f>
        <v>2544</v>
      </c>
      <c r="BL217" s="3" t="s">
        <v>131</v>
      </c>
      <c r="BM217" s="167" t="s">
        <v>317</v>
      </c>
    </row>
    <row r="218" s="177" customFormat="true" ht="9.75" hidden="false" customHeight="false" outlineLevel="0" collapsed="false">
      <c r="B218" s="178"/>
      <c r="D218" s="171" t="s">
        <v>133</v>
      </c>
      <c r="E218" s="179"/>
      <c r="F218" s="180" t="s">
        <v>318</v>
      </c>
      <c r="H218" s="181" t="n">
        <v>40</v>
      </c>
      <c r="I218" s="182"/>
      <c r="L218" s="178"/>
      <c r="M218" s="183"/>
      <c r="T218" s="184"/>
      <c r="AT218" s="179" t="s">
        <v>133</v>
      </c>
      <c r="AU218" s="179" t="s">
        <v>90</v>
      </c>
      <c r="AV218" s="177" t="s">
        <v>90</v>
      </c>
      <c r="AW218" s="177" t="s">
        <v>35</v>
      </c>
      <c r="AX218" s="177" t="s">
        <v>88</v>
      </c>
      <c r="AY218" s="179" t="s">
        <v>123</v>
      </c>
    </row>
    <row r="219" s="22" customFormat="true" ht="24" hidden="false" customHeight="true" outlineLevel="0" collapsed="false">
      <c r="B219" s="155"/>
      <c r="C219" s="156" t="s">
        <v>319</v>
      </c>
      <c r="D219" s="156" t="s">
        <v>126</v>
      </c>
      <c r="E219" s="157" t="s">
        <v>320</v>
      </c>
      <c r="F219" s="158" t="s">
        <v>321</v>
      </c>
      <c r="G219" s="159" t="s">
        <v>175</v>
      </c>
      <c r="H219" s="160" t="n">
        <v>80</v>
      </c>
      <c r="I219" s="161" t="n">
        <v>59.8</v>
      </c>
      <c r="J219" s="162" t="n">
        <f aca="false">ROUND(I219*H219,2)</f>
        <v>4784</v>
      </c>
      <c r="K219" s="158" t="s">
        <v>130</v>
      </c>
      <c r="L219" s="23"/>
      <c r="M219" s="163"/>
      <c r="N219" s="164" t="s">
        <v>45</v>
      </c>
      <c r="P219" s="165" t="n">
        <f aca="false">O219*H219</f>
        <v>0</v>
      </c>
      <c r="Q219" s="165" t="n">
        <v>0</v>
      </c>
      <c r="R219" s="165" t="n">
        <f aca="false">Q219*H219</f>
        <v>0</v>
      </c>
      <c r="S219" s="165" t="n">
        <v>0</v>
      </c>
      <c r="T219" s="166" t="n">
        <f aca="false">S219*H219</f>
        <v>0</v>
      </c>
      <c r="AR219" s="167" t="s">
        <v>131</v>
      </c>
      <c r="AT219" s="167" t="s">
        <v>126</v>
      </c>
      <c r="AU219" s="167" t="s">
        <v>90</v>
      </c>
      <c r="AY219" s="3" t="s">
        <v>123</v>
      </c>
      <c r="BE219" s="168" t="n">
        <f aca="false">IF(N219="základní",J219,0)</f>
        <v>4784</v>
      </c>
      <c r="BF219" s="168" t="n">
        <f aca="false">IF(N219="snížená",J219,0)</f>
        <v>0</v>
      </c>
      <c r="BG219" s="168" t="n">
        <f aca="false">IF(N219="zákl. přenesená",J219,0)</f>
        <v>0</v>
      </c>
      <c r="BH219" s="168" t="n">
        <f aca="false">IF(N219="sníž. přenesená",J219,0)</f>
        <v>0</v>
      </c>
      <c r="BI219" s="168" t="n">
        <f aca="false">IF(N219="nulová",J219,0)</f>
        <v>0</v>
      </c>
      <c r="BJ219" s="3" t="s">
        <v>88</v>
      </c>
      <c r="BK219" s="168" t="n">
        <f aca="false">ROUND(I219*H219,2)</f>
        <v>4784</v>
      </c>
      <c r="BL219" s="3" t="s">
        <v>131</v>
      </c>
      <c r="BM219" s="167" t="s">
        <v>322</v>
      </c>
    </row>
    <row r="220" s="177" customFormat="true" ht="9.75" hidden="false" customHeight="false" outlineLevel="0" collapsed="false">
      <c r="B220" s="178"/>
      <c r="D220" s="171" t="s">
        <v>133</v>
      </c>
      <c r="E220" s="179"/>
      <c r="F220" s="180" t="s">
        <v>323</v>
      </c>
      <c r="H220" s="181" t="n">
        <v>80</v>
      </c>
      <c r="I220" s="182"/>
      <c r="L220" s="178"/>
      <c r="M220" s="183"/>
      <c r="T220" s="184"/>
      <c r="AT220" s="179" t="s">
        <v>133</v>
      </c>
      <c r="AU220" s="179" t="s">
        <v>90</v>
      </c>
      <c r="AV220" s="177" t="s">
        <v>90</v>
      </c>
      <c r="AW220" s="177" t="s">
        <v>35</v>
      </c>
      <c r="AX220" s="177" t="s">
        <v>88</v>
      </c>
      <c r="AY220" s="179" t="s">
        <v>123</v>
      </c>
    </row>
    <row r="221" s="22" customFormat="true" ht="24" hidden="false" customHeight="true" outlineLevel="0" collapsed="false">
      <c r="B221" s="155"/>
      <c r="C221" s="156" t="s">
        <v>324</v>
      </c>
      <c r="D221" s="156" t="s">
        <v>126</v>
      </c>
      <c r="E221" s="157" t="s">
        <v>325</v>
      </c>
      <c r="F221" s="158" t="s">
        <v>326</v>
      </c>
      <c r="G221" s="159" t="s">
        <v>175</v>
      </c>
      <c r="H221" s="160" t="n">
        <v>109.82</v>
      </c>
      <c r="I221" s="161" t="n">
        <v>232</v>
      </c>
      <c r="J221" s="162" t="n">
        <f aca="false">ROUND(I221*H221,2)</f>
        <v>25478.24</v>
      </c>
      <c r="K221" s="158" t="s">
        <v>130</v>
      </c>
      <c r="L221" s="23"/>
      <c r="M221" s="163"/>
      <c r="N221" s="164" t="s">
        <v>45</v>
      </c>
      <c r="P221" s="165" t="n">
        <f aca="false">O221*H221</f>
        <v>0</v>
      </c>
      <c r="Q221" s="165" t="n">
        <v>0</v>
      </c>
      <c r="R221" s="165" t="n">
        <f aca="false">Q221*H221</f>
        <v>0</v>
      </c>
      <c r="S221" s="165" t="n">
        <v>0.065</v>
      </c>
      <c r="T221" s="166" t="n">
        <f aca="false">S221*H221</f>
        <v>7.1383</v>
      </c>
      <c r="AR221" s="167" t="s">
        <v>131</v>
      </c>
      <c r="AT221" s="167" t="s">
        <v>126</v>
      </c>
      <c r="AU221" s="167" t="s">
        <v>90</v>
      </c>
      <c r="AY221" s="3" t="s">
        <v>123</v>
      </c>
      <c r="BE221" s="168" t="n">
        <f aca="false">IF(N221="základní",J221,0)</f>
        <v>25478.24</v>
      </c>
      <c r="BF221" s="168" t="n">
        <f aca="false">IF(N221="snížená",J221,0)</f>
        <v>0</v>
      </c>
      <c r="BG221" s="168" t="n">
        <f aca="false">IF(N221="zákl. přenesená",J221,0)</f>
        <v>0</v>
      </c>
      <c r="BH221" s="168" t="n">
        <f aca="false">IF(N221="sníž. přenesená",J221,0)</f>
        <v>0</v>
      </c>
      <c r="BI221" s="168" t="n">
        <f aca="false">IF(N221="nulová",J221,0)</f>
        <v>0</v>
      </c>
      <c r="BJ221" s="3" t="s">
        <v>88</v>
      </c>
      <c r="BK221" s="168" t="n">
        <f aca="false">ROUND(I221*H221,2)</f>
        <v>25478.24</v>
      </c>
      <c r="BL221" s="3" t="s">
        <v>131</v>
      </c>
      <c r="BM221" s="167" t="s">
        <v>327</v>
      </c>
    </row>
    <row r="222" s="169" customFormat="true" ht="9.75" hidden="false" customHeight="false" outlineLevel="0" collapsed="false">
      <c r="B222" s="170"/>
      <c r="D222" s="171" t="s">
        <v>133</v>
      </c>
      <c r="E222" s="172"/>
      <c r="F222" s="173" t="s">
        <v>328</v>
      </c>
      <c r="H222" s="172"/>
      <c r="I222" s="174"/>
      <c r="L222" s="170"/>
      <c r="M222" s="175"/>
      <c r="T222" s="176"/>
      <c r="AT222" s="172" t="s">
        <v>133</v>
      </c>
      <c r="AU222" s="172" t="s">
        <v>90</v>
      </c>
      <c r="AV222" s="169" t="s">
        <v>88</v>
      </c>
      <c r="AW222" s="169" t="s">
        <v>35</v>
      </c>
      <c r="AX222" s="169" t="s">
        <v>80</v>
      </c>
      <c r="AY222" s="172" t="s">
        <v>123</v>
      </c>
    </row>
    <row r="223" s="177" customFormat="true" ht="9.75" hidden="false" customHeight="false" outlineLevel="0" collapsed="false">
      <c r="B223" s="178"/>
      <c r="D223" s="171" t="s">
        <v>133</v>
      </c>
      <c r="E223" s="179"/>
      <c r="F223" s="180" t="s">
        <v>329</v>
      </c>
      <c r="H223" s="181" t="n">
        <v>4.4</v>
      </c>
      <c r="I223" s="182"/>
      <c r="L223" s="178"/>
      <c r="M223" s="183"/>
      <c r="T223" s="184"/>
      <c r="AT223" s="179" t="s">
        <v>133</v>
      </c>
      <c r="AU223" s="179" t="s">
        <v>90</v>
      </c>
      <c r="AV223" s="177" t="s">
        <v>90</v>
      </c>
      <c r="AW223" s="177" t="s">
        <v>35</v>
      </c>
      <c r="AX223" s="177" t="s">
        <v>80</v>
      </c>
      <c r="AY223" s="179" t="s">
        <v>123</v>
      </c>
    </row>
    <row r="224" s="169" customFormat="true" ht="9.75" hidden="false" customHeight="false" outlineLevel="0" collapsed="false">
      <c r="B224" s="170"/>
      <c r="D224" s="171" t="s">
        <v>133</v>
      </c>
      <c r="E224" s="172"/>
      <c r="F224" s="173" t="s">
        <v>330</v>
      </c>
      <c r="H224" s="172"/>
      <c r="I224" s="174"/>
      <c r="L224" s="170"/>
      <c r="M224" s="175"/>
      <c r="T224" s="176"/>
      <c r="AT224" s="172" t="s">
        <v>133</v>
      </c>
      <c r="AU224" s="172" t="s">
        <v>90</v>
      </c>
      <c r="AV224" s="169" t="s">
        <v>88</v>
      </c>
      <c r="AW224" s="169" t="s">
        <v>35</v>
      </c>
      <c r="AX224" s="169" t="s">
        <v>80</v>
      </c>
      <c r="AY224" s="172" t="s">
        <v>123</v>
      </c>
    </row>
    <row r="225" s="177" customFormat="true" ht="9.75" hidden="false" customHeight="false" outlineLevel="0" collapsed="false">
      <c r="B225" s="178"/>
      <c r="D225" s="171" t="s">
        <v>133</v>
      </c>
      <c r="E225" s="179"/>
      <c r="F225" s="180" t="s">
        <v>331</v>
      </c>
      <c r="H225" s="181" t="n">
        <v>40.42</v>
      </c>
      <c r="I225" s="182"/>
      <c r="L225" s="178"/>
      <c r="M225" s="183"/>
      <c r="T225" s="184"/>
      <c r="AT225" s="179" t="s">
        <v>133</v>
      </c>
      <c r="AU225" s="179" t="s">
        <v>90</v>
      </c>
      <c r="AV225" s="177" t="s">
        <v>90</v>
      </c>
      <c r="AW225" s="177" t="s">
        <v>35</v>
      </c>
      <c r="AX225" s="177" t="s">
        <v>80</v>
      </c>
      <c r="AY225" s="179" t="s">
        <v>123</v>
      </c>
    </row>
    <row r="226" s="177" customFormat="true" ht="9.75" hidden="false" customHeight="false" outlineLevel="0" collapsed="false">
      <c r="B226" s="178"/>
      <c r="D226" s="171" t="s">
        <v>133</v>
      </c>
      <c r="E226" s="179"/>
      <c r="F226" s="180" t="s">
        <v>332</v>
      </c>
      <c r="H226" s="181" t="n">
        <v>65</v>
      </c>
      <c r="I226" s="182"/>
      <c r="L226" s="178"/>
      <c r="M226" s="183"/>
      <c r="T226" s="184"/>
      <c r="AT226" s="179" t="s">
        <v>133</v>
      </c>
      <c r="AU226" s="179" t="s">
        <v>90</v>
      </c>
      <c r="AV226" s="177" t="s">
        <v>90</v>
      </c>
      <c r="AW226" s="177" t="s">
        <v>35</v>
      </c>
      <c r="AX226" s="177" t="s">
        <v>80</v>
      </c>
      <c r="AY226" s="179" t="s">
        <v>123</v>
      </c>
    </row>
    <row r="227" s="185" customFormat="true" ht="9.75" hidden="false" customHeight="false" outlineLevel="0" collapsed="false">
      <c r="B227" s="186"/>
      <c r="D227" s="171" t="s">
        <v>133</v>
      </c>
      <c r="E227" s="187"/>
      <c r="F227" s="188" t="s">
        <v>145</v>
      </c>
      <c r="H227" s="189" t="n">
        <v>109.82</v>
      </c>
      <c r="I227" s="190"/>
      <c r="L227" s="186"/>
      <c r="M227" s="191"/>
      <c r="T227" s="192"/>
      <c r="AT227" s="187" t="s">
        <v>133</v>
      </c>
      <c r="AU227" s="187" t="s">
        <v>90</v>
      </c>
      <c r="AV227" s="185" t="s">
        <v>131</v>
      </c>
      <c r="AW227" s="185" t="s">
        <v>35</v>
      </c>
      <c r="AX227" s="185" t="s">
        <v>88</v>
      </c>
      <c r="AY227" s="187" t="s">
        <v>123</v>
      </c>
    </row>
    <row r="228" s="22" customFormat="true" ht="24" hidden="false" customHeight="true" outlineLevel="0" collapsed="false">
      <c r="B228" s="155"/>
      <c r="C228" s="156" t="s">
        <v>333</v>
      </c>
      <c r="D228" s="156" t="s">
        <v>126</v>
      </c>
      <c r="E228" s="157" t="s">
        <v>334</v>
      </c>
      <c r="F228" s="158" t="s">
        <v>335</v>
      </c>
      <c r="G228" s="159" t="s">
        <v>175</v>
      </c>
      <c r="H228" s="160" t="n">
        <v>109.82</v>
      </c>
      <c r="I228" s="161" t="n">
        <v>308</v>
      </c>
      <c r="J228" s="162" t="n">
        <f aca="false">ROUND(I228*H228,2)</f>
        <v>33824.56</v>
      </c>
      <c r="K228" s="158" t="s">
        <v>130</v>
      </c>
      <c r="L228" s="23"/>
      <c r="M228" s="163"/>
      <c r="N228" s="164" t="s">
        <v>45</v>
      </c>
      <c r="P228" s="165" t="n">
        <f aca="false">O228*H228</f>
        <v>0</v>
      </c>
      <c r="Q228" s="165" t="n">
        <v>0.01162</v>
      </c>
      <c r="R228" s="165" t="n">
        <f aca="false">Q228*H228</f>
        <v>1.2761084</v>
      </c>
      <c r="S228" s="165" t="n">
        <v>0</v>
      </c>
      <c r="T228" s="166" t="n">
        <f aca="false">S228*H228</f>
        <v>0</v>
      </c>
      <c r="AR228" s="167" t="s">
        <v>131</v>
      </c>
      <c r="AT228" s="167" t="s">
        <v>126</v>
      </c>
      <c r="AU228" s="167" t="s">
        <v>90</v>
      </c>
      <c r="AY228" s="3" t="s">
        <v>123</v>
      </c>
      <c r="BE228" s="168" t="n">
        <f aca="false">IF(N228="základní",J228,0)</f>
        <v>33824.56</v>
      </c>
      <c r="BF228" s="168" t="n">
        <f aca="false">IF(N228="snížená",J228,0)</f>
        <v>0</v>
      </c>
      <c r="BG228" s="168" t="n">
        <f aca="false">IF(N228="zákl. přenesená",J228,0)</f>
        <v>0</v>
      </c>
      <c r="BH228" s="168" t="n">
        <f aca="false">IF(N228="sníž. přenesená",J228,0)</f>
        <v>0</v>
      </c>
      <c r="BI228" s="168" t="n">
        <f aca="false">IF(N228="nulová",J228,0)</f>
        <v>0</v>
      </c>
      <c r="BJ228" s="3" t="s">
        <v>88</v>
      </c>
      <c r="BK228" s="168" t="n">
        <f aca="false">ROUND(I228*H228,2)</f>
        <v>33824.56</v>
      </c>
      <c r="BL228" s="3" t="s">
        <v>131</v>
      </c>
      <c r="BM228" s="167" t="s">
        <v>336</v>
      </c>
    </row>
    <row r="229" s="22" customFormat="true" ht="33" hidden="false" customHeight="true" outlineLevel="0" collapsed="false">
      <c r="B229" s="155"/>
      <c r="C229" s="156" t="s">
        <v>337</v>
      </c>
      <c r="D229" s="156" t="s">
        <v>126</v>
      </c>
      <c r="E229" s="157" t="s">
        <v>338</v>
      </c>
      <c r="F229" s="158" t="s">
        <v>339</v>
      </c>
      <c r="G229" s="159" t="s">
        <v>280</v>
      </c>
      <c r="H229" s="160" t="n">
        <v>16.8</v>
      </c>
      <c r="I229" s="161" t="n">
        <v>1380</v>
      </c>
      <c r="J229" s="162" t="n">
        <f aca="false">ROUND(I229*H229,2)</f>
        <v>23184</v>
      </c>
      <c r="K229" s="158" t="s">
        <v>130</v>
      </c>
      <c r="L229" s="23"/>
      <c r="M229" s="163"/>
      <c r="N229" s="164" t="s">
        <v>45</v>
      </c>
      <c r="P229" s="165" t="n">
        <f aca="false">O229*H229</f>
        <v>0</v>
      </c>
      <c r="Q229" s="165" t="n">
        <v>0.00052</v>
      </c>
      <c r="R229" s="165" t="n">
        <f aca="false">Q229*H229</f>
        <v>0.008736</v>
      </c>
      <c r="S229" s="165" t="n">
        <v>0</v>
      </c>
      <c r="T229" s="166" t="n">
        <f aca="false">S229*H229</f>
        <v>0</v>
      </c>
      <c r="AR229" s="167" t="s">
        <v>131</v>
      </c>
      <c r="AT229" s="167" t="s">
        <v>126</v>
      </c>
      <c r="AU229" s="167" t="s">
        <v>90</v>
      </c>
      <c r="AY229" s="3" t="s">
        <v>123</v>
      </c>
      <c r="BE229" s="168" t="n">
        <f aca="false">IF(N229="základní",J229,0)</f>
        <v>23184</v>
      </c>
      <c r="BF229" s="168" t="n">
        <f aca="false">IF(N229="snížená",J229,0)</f>
        <v>0</v>
      </c>
      <c r="BG229" s="168" t="n">
        <f aca="false">IF(N229="zákl. přenesená",J229,0)</f>
        <v>0</v>
      </c>
      <c r="BH229" s="168" t="n">
        <f aca="false">IF(N229="sníž. přenesená",J229,0)</f>
        <v>0</v>
      </c>
      <c r="BI229" s="168" t="n">
        <f aca="false">IF(N229="nulová",J229,0)</f>
        <v>0</v>
      </c>
      <c r="BJ229" s="3" t="s">
        <v>88</v>
      </c>
      <c r="BK229" s="168" t="n">
        <f aca="false">ROUND(I229*H229,2)</f>
        <v>23184</v>
      </c>
      <c r="BL229" s="3" t="s">
        <v>131</v>
      </c>
      <c r="BM229" s="167" t="s">
        <v>340</v>
      </c>
    </row>
    <row r="230" s="177" customFormat="true" ht="9.75" hidden="false" customHeight="false" outlineLevel="0" collapsed="false">
      <c r="B230" s="178"/>
      <c r="D230" s="171" t="s">
        <v>133</v>
      </c>
      <c r="E230" s="179"/>
      <c r="F230" s="180" t="s">
        <v>341</v>
      </c>
      <c r="H230" s="181" t="n">
        <v>16.8</v>
      </c>
      <c r="I230" s="182"/>
      <c r="L230" s="178"/>
      <c r="M230" s="183"/>
      <c r="T230" s="184"/>
      <c r="AT230" s="179" t="s">
        <v>133</v>
      </c>
      <c r="AU230" s="179" t="s">
        <v>90</v>
      </c>
      <c r="AV230" s="177" t="s">
        <v>90</v>
      </c>
      <c r="AW230" s="177" t="s">
        <v>35</v>
      </c>
      <c r="AX230" s="177" t="s">
        <v>88</v>
      </c>
      <c r="AY230" s="179" t="s">
        <v>123</v>
      </c>
    </row>
    <row r="231" s="22" customFormat="true" ht="24" hidden="false" customHeight="true" outlineLevel="0" collapsed="false">
      <c r="B231" s="155"/>
      <c r="C231" s="198" t="s">
        <v>342</v>
      </c>
      <c r="D231" s="198" t="s">
        <v>201</v>
      </c>
      <c r="E231" s="199" t="s">
        <v>343</v>
      </c>
      <c r="F231" s="200" t="s">
        <v>344</v>
      </c>
      <c r="G231" s="201" t="s">
        <v>151</v>
      </c>
      <c r="H231" s="202" t="n">
        <v>0.015</v>
      </c>
      <c r="I231" s="203" t="n">
        <v>37200</v>
      </c>
      <c r="J231" s="204" t="n">
        <f aca="false">ROUND(I231*H231,2)</f>
        <v>558</v>
      </c>
      <c r="K231" s="200" t="s">
        <v>130</v>
      </c>
      <c r="L231" s="205"/>
      <c r="M231" s="206"/>
      <c r="N231" s="207" t="s">
        <v>45</v>
      </c>
      <c r="P231" s="165" t="n">
        <f aca="false">O231*H231</f>
        <v>0</v>
      </c>
      <c r="Q231" s="165" t="n">
        <v>1</v>
      </c>
      <c r="R231" s="165" t="n">
        <f aca="false">Q231*H231</f>
        <v>0.015</v>
      </c>
      <c r="S231" s="165" t="n">
        <v>0</v>
      </c>
      <c r="T231" s="166" t="n">
        <f aca="false">S231*H231</f>
        <v>0</v>
      </c>
      <c r="AR231" s="167" t="s">
        <v>204</v>
      </c>
      <c r="AT231" s="167" t="s">
        <v>201</v>
      </c>
      <c r="AU231" s="167" t="s">
        <v>90</v>
      </c>
      <c r="AY231" s="3" t="s">
        <v>123</v>
      </c>
      <c r="BE231" s="168" t="n">
        <f aca="false">IF(N231="základní",J231,0)</f>
        <v>558</v>
      </c>
      <c r="BF231" s="168" t="n">
        <f aca="false">IF(N231="snížená",J231,0)</f>
        <v>0</v>
      </c>
      <c r="BG231" s="168" t="n">
        <f aca="false">IF(N231="zákl. přenesená",J231,0)</f>
        <v>0</v>
      </c>
      <c r="BH231" s="168" t="n">
        <f aca="false">IF(N231="sníž. přenesená",J231,0)</f>
        <v>0</v>
      </c>
      <c r="BI231" s="168" t="n">
        <f aca="false">IF(N231="nulová",J231,0)</f>
        <v>0</v>
      </c>
      <c r="BJ231" s="3" t="s">
        <v>88</v>
      </c>
      <c r="BK231" s="168" t="n">
        <f aca="false">ROUND(I231*H231,2)</f>
        <v>558</v>
      </c>
      <c r="BL231" s="3" t="s">
        <v>131</v>
      </c>
      <c r="BM231" s="167" t="s">
        <v>345</v>
      </c>
    </row>
    <row r="232" s="22" customFormat="true" ht="18.75" hidden="false" customHeight="false" outlineLevel="0" collapsed="false">
      <c r="B232" s="23"/>
      <c r="D232" s="171" t="s">
        <v>282</v>
      </c>
      <c r="F232" s="208" t="s">
        <v>346</v>
      </c>
      <c r="I232" s="209"/>
      <c r="L232" s="23"/>
      <c r="M232" s="210"/>
      <c r="T232" s="57"/>
      <c r="AT232" s="3" t="s">
        <v>282</v>
      </c>
      <c r="AU232" s="3" t="s">
        <v>90</v>
      </c>
    </row>
    <row r="233" s="177" customFormat="true" ht="9.75" hidden="false" customHeight="false" outlineLevel="0" collapsed="false">
      <c r="B233" s="178"/>
      <c r="D233" s="171" t="s">
        <v>133</v>
      </c>
      <c r="F233" s="180" t="s">
        <v>347</v>
      </c>
      <c r="H233" s="181" t="n">
        <v>0.015</v>
      </c>
      <c r="I233" s="182"/>
      <c r="L233" s="178"/>
      <c r="M233" s="183"/>
      <c r="T233" s="184"/>
      <c r="AT233" s="179" t="s">
        <v>133</v>
      </c>
      <c r="AU233" s="179" t="s">
        <v>90</v>
      </c>
      <c r="AV233" s="177" t="s">
        <v>90</v>
      </c>
      <c r="AW233" s="177" t="s">
        <v>2</v>
      </c>
      <c r="AX233" s="177" t="s">
        <v>88</v>
      </c>
      <c r="AY233" s="179" t="s">
        <v>123</v>
      </c>
    </row>
    <row r="234" s="142" customFormat="true" ht="22.5" hidden="false" customHeight="true" outlineLevel="0" collapsed="false">
      <c r="B234" s="143"/>
      <c r="D234" s="144" t="s">
        <v>79</v>
      </c>
      <c r="E234" s="153" t="s">
        <v>348</v>
      </c>
      <c r="F234" s="153" t="s">
        <v>349</v>
      </c>
      <c r="I234" s="146"/>
      <c r="J234" s="154" t="n">
        <f aca="false">BK234</f>
        <v>356077.54</v>
      </c>
      <c r="L234" s="143"/>
      <c r="M234" s="148"/>
      <c r="P234" s="149" t="n">
        <f aca="false">P235</f>
        <v>0</v>
      </c>
      <c r="R234" s="149" t="n">
        <f aca="false">R235</f>
        <v>0</v>
      </c>
      <c r="T234" s="150" t="n">
        <f aca="false">T235</f>
        <v>0</v>
      </c>
      <c r="AR234" s="144" t="s">
        <v>88</v>
      </c>
      <c r="AT234" s="151" t="s">
        <v>79</v>
      </c>
      <c r="AU234" s="151" t="s">
        <v>88</v>
      </c>
      <c r="AY234" s="144" t="s">
        <v>123</v>
      </c>
      <c r="BK234" s="152" t="n">
        <f aca="false">BK235</f>
        <v>356077.54</v>
      </c>
    </row>
    <row r="235" s="22" customFormat="true" ht="24" hidden="false" customHeight="true" outlineLevel="0" collapsed="false">
      <c r="B235" s="155"/>
      <c r="C235" s="156" t="s">
        <v>350</v>
      </c>
      <c r="D235" s="156" t="s">
        <v>126</v>
      </c>
      <c r="E235" s="157" t="s">
        <v>351</v>
      </c>
      <c r="F235" s="158" t="s">
        <v>352</v>
      </c>
      <c r="G235" s="159" t="s">
        <v>151</v>
      </c>
      <c r="H235" s="160" t="n">
        <v>195.647</v>
      </c>
      <c r="I235" s="161" t="n">
        <v>1820</v>
      </c>
      <c r="J235" s="162" t="n">
        <f aca="false">ROUND(I235*H235,2)</f>
        <v>356077.54</v>
      </c>
      <c r="K235" s="158" t="s">
        <v>130</v>
      </c>
      <c r="L235" s="23"/>
      <c r="M235" s="193"/>
      <c r="N235" s="194" t="s">
        <v>45</v>
      </c>
      <c r="O235" s="195"/>
      <c r="P235" s="196" t="n">
        <f aca="false">O235*H235</f>
        <v>0</v>
      </c>
      <c r="Q235" s="196" t="n">
        <v>0</v>
      </c>
      <c r="R235" s="196" t="n">
        <f aca="false">Q235*H235</f>
        <v>0</v>
      </c>
      <c r="S235" s="196" t="n">
        <v>0</v>
      </c>
      <c r="T235" s="197" t="n">
        <f aca="false">S235*H235</f>
        <v>0</v>
      </c>
      <c r="AR235" s="167" t="s">
        <v>131</v>
      </c>
      <c r="AT235" s="167" t="s">
        <v>126</v>
      </c>
      <c r="AU235" s="167" t="s">
        <v>90</v>
      </c>
      <c r="AY235" s="3" t="s">
        <v>123</v>
      </c>
      <c r="BE235" s="168" t="n">
        <f aca="false">IF(N235="základní",J235,0)</f>
        <v>356077.54</v>
      </c>
      <c r="BF235" s="168" t="n">
        <f aca="false">IF(N235="snížená",J235,0)</f>
        <v>0</v>
      </c>
      <c r="BG235" s="168" t="n">
        <f aca="false">IF(N235="zákl. přenesená",J235,0)</f>
        <v>0</v>
      </c>
      <c r="BH235" s="168" t="n">
        <f aca="false">IF(N235="sníž. přenesená",J235,0)</f>
        <v>0</v>
      </c>
      <c r="BI235" s="168" t="n">
        <f aca="false">IF(N235="nulová",J235,0)</f>
        <v>0</v>
      </c>
      <c r="BJ235" s="3" t="s">
        <v>88</v>
      </c>
      <c r="BK235" s="168" t="n">
        <f aca="false">ROUND(I235*H235,2)</f>
        <v>356077.54</v>
      </c>
      <c r="BL235" s="3" t="s">
        <v>131</v>
      </c>
      <c r="BM235" s="167" t="s">
        <v>353</v>
      </c>
    </row>
    <row r="236" s="22" customFormat="true" ht="6.75" hidden="false" customHeight="true" outlineLevel="0" collapsed="false">
      <c r="B236" s="41"/>
      <c r="C236" s="42"/>
      <c r="D236" s="42"/>
      <c r="E236" s="42"/>
      <c r="F236" s="42"/>
      <c r="G236" s="42"/>
      <c r="H236" s="42"/>
      <c r="I236" s="42"/>
      <c r="J236" s="42"/>
      <c r="K236" s="42"/>
      <c r="L236" s="23"/>
    </row>
  </sheetData>
  <autoFilter ref="C123:K235"/>
  <mergeCells count="9">
    <mergeCell ref="L2:V2"/>
    <mergeCell ref="E7:H7"/>
    <mergeCell ref="E9:H9"/>
    <mergeCell ref="E18:H18"/>
    <mergeCell ref="E27:H27"/>
    <mergeCell ref="E85:H85"/>
    <mergeCell ref="E87:H87"/>
    <mergeCell ref="E114:H114"/>
    <mergeCell ref="E116:H116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BM1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4765625" defaultRowHeight="14.25" zeroHeight="false" outlineLevelRow="0" outlineLevelCol="0"/>
  <cols>
    <col collapsed="false" customWidth="true" hidden="false" outlineLevel="0" max="1" min="1" style="0" width="8.28"/>
    <col collapsed="false" customWidth="true" hidden="false" outlineLevel="0" max="2" min="2" style="0" width="1.15"/>
    <col collapsed="false" customWidth="true" hidden="false" outlineLevel="0" max="3" min="3" style="0" width="4.15"/>
    <col collapsed="false" customWidth="true" hidden="false" outlineLevel="0" max="4" min="4" style="0" width="4.28"/>
    <col collapsed="false" customWidth="true" hidden="false" outlineLevel="0" max="5" min="5" style="0" width="17.15"/>
    <col collapsed="false" customWidth="true" hidden="false" outlineLevel="0" max="6" min="6" style="0" width="50.85"/>
    <col collapsed="false" customWidth="true" hidden="false" outlineLevel="0" max="7" min="7" style="0" width="7.43"/>
    <col collapsed="false" customWidth="true" hidden="false" outlineLevel="0" max="8" min="8" style="0" width="14"/>
    <col collapsed="false" customWidth="true" hidden="false" outlineLevel="0" max="9" min="9" style="0" width="15.85"/>
    <col collapsed="false" customWidth="true" hidden="false" outlineLevel="0" max="11" min="10" style="0" width="22.28"/>
    <col collapsed="false" customWidth="true" hidden="false" outlineLevel="0" max="12" min="12" style="0" width="9.28"/>
    <col collapsed="false" customWidth="true" hidden="true" outlineLevel="0" max="13" min="13" style="0" width="10.85"/>
    <col collapsed="false" customWidth="true" hidden="true" outlineLevel="0" max="14" min="14" style="0" width="9.28"/>
    <col collapsed="false" customWidth="true" hidden="true" outlineLevel="0" max="20" min="15" style="0" width="14.15"/>
    <col collapsed="false" customWidth="true" hidden="true" outlineLevel="0" max="21" min="21" style="0" width="16.28"/>
    <col collapsed="false" customWidth="true" hidden="false" outlineLevel="0" max="22" min="22" style="0" width="12.28"/>
    <col collapsed="false" customWidth="true" hidden="false" outlineLevel="0" max="23" min="23" style="0" width="16.28"/>
    <col collapsed="false" customWidth="true" hidden="false" outlineLevel="0" max="24" min="24" style="0" width="12.28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28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28"/>
    <col collapsed="false" customWidth="true" hidden="true" outlineLevel="0" max="65" min="44" style="0" width="9.28"/>
  </cols>
  <sheetData>
    <row r="2" customFormat="false" ht="36.7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96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90</v>
      </c>
    </row>
    <row r="4" customFormat="false" ht="24.75" hidden="false" customHeight="true" outlineLevel="0" collapsed="false">
      <c r="B4" s="6"/>
      <c r="D4" s="7" t="s">
        <v>97</v>
      </c>
      <c r="L4" s="6"/>
      <c r="M4" s="98" t="s">
        <v>9</v>
      </c>
      <c r="AT4" s="3" t="s">
        <v>2</v>
      </c>
    </row>
    <row r="5" customFormat="false" ht="6.7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16.5" hidden="false" customHeight="true" outlineLevel="0" collapsed="false">
      <c r="B7" s="6"/>
      <c r="E7" s="99" t="str">
        <f aca="false">'Rekapitulace stavby'!K6</f>
        <v>Zajištění a oprava hřbitovní stěny severozápadní část, Vyšši Brod</v>
      </c>
      <c r="F7" s="99"/>
      <c r="G7" s="99"/>
      <c r="H7" s="99"/>
      <c r="L7" s="6"/>
    </row>
    <row r="8" s="22" customFormat="true" ht="12" hidden="false" customHeight="true" outlineLevel="0" collapsed="false">
      <c r="B8" s="23"/>
      <c r="D8" s="15" t="s">
        <v>98</v>
      </c>
      <c r="L8" s="23"/>
    </row>
    <row r="9" s="22" customFormat="true" ht="16.5" hidden="false" customHeight="true" outlineLevel="0" collapsed="false">
      <c r="B9" s="23"/>
      <c r="E9" s="100" t="s">
        <v>354</v>
      </c>
      <c r="F9" s="100"/>
      <c r="G9" s="100"/>
      <c r="H9" s="100"/>
      <c r="L9" s="23"/>
    </row>
    <row r="10" s="22" customFormat="true" ht="9.75" hidden="false" customHeight="false" outlineLevel="0" collapsed="false">
      <c r="B10" s="23"/>
      <c r="L10" s="23"/>
    </row>
    <row r="11" s="22" customFormat="true" ht="12" hidden="false" customHeight="true" outlineLevel="0" collapsed="false">
      <c r="B11" s="23"/>
      <c r="D11" s="15" t="s">
        <v>17</v>
      </c>
      <c r="F11" s="16"/>
      <c r="I11" s="15" t="s">
        <v>18</v>
      </c>
      <c r="J11" s="16"/>
      <c r="L11" s="23"/>
    </row>
    <row r="12" s="22" customFormat="true" ht="12" hidden="false" customHeight="true" outlineLevel="0" collapsed="false">
      <c r="B12" s="23"/>
      <c r="D12" s="15" t="s">
        <v>19</v>
      </c>
      <c r="F12" s="16" t="s">
        <v>20</v>
      </c>
      <c r="I12" s="15" t="s">
        <v>21</v>
      </c>
      <c r="J12" s="101" t="str">
        <f aca="false">'Rekapitulace stavby'!AN8</f>
        <v>3. 3. 2023</v>
      </c>
      <c r="L12" s="23"/>
    </row>
    <row r="13" s="22" customFormat="true" ht="10.5" hidden="false" customHeight="true" outlineLevel="0" collapsed="false">
      <c r="B13" s="23"/>
      <c r="L13" s="23"/>
    </row>
    <row r="14" s="22" customFormat="true" ht="12" hidden="false" customHeight="true" outlineLevel="0" collapsed="false">
      <c r="B14" s="23"/>
      <c r="D14" s="15" t="s">
        <v>23</v>
      </c>
      <c r="I14" s="15" t="s">
        <v>24</v>
      </c>
      <c r="J14" s="16" t="str">
        <f aca="false">IF('Rekapitulace stavby'!AN10="","",'Rekapitulace stavby'!AN10)</f>
        <v/>
      </c>
      <c r="L14" s="23"/>
    </row>
    <row r="15" s="22" customFormat="true" ht="18" hidden="false" customHeight="true" outlineLevel="0" collapsed="false">
      <c r="B15" s="23"/>
      <c r="E15" s="16" t="str">
        <f aca="false">IF('Rekapitulace stavby'!E11="","",'Rekapitulace stavby'!E11)</f>
        <v> </v>
      </c>
      <c r="I15" s="15" t="s">
        <v>26</v>
      </c>
      <c r="J15" s="16" t="str">
        <f aca="false">IF('Rekapitulace stavby'!AN11="","",'Rekapitulace stavby'!AN11)</f>
        <v/>
      </c>
      <c r="L15" s="23"/>
    </row>
    <row r="16" s="22" customFormat="true" ht="6.75" hidden="false" customHeight="true" outlineLevel="0" collapsed="false">
      <c r="B16" s="23"/>
      <c r="L16" s="23"/>
    </row>
    <row r="17" s="22" customFormat="true" ht="12" hidden="false" customHeight="true" outlineLevel="0" collapsed="false">
      <c r="B17" s="23"/>
      <c r="D17" s="15" t="s">
        <v>27</v>
      </c>
      <c r="I17" s="15" t="s">
        <v>24</v>
      </c>
      <c r="J17" s="17" t="str">
        <f aca="false">'Rekapitulace stavby'!AN13</f>
        <v>051 34 099</v>
      </c>
      <c r="L17" s="23"/>
    </row>
    <row r="18" s="22" customFormat="true" ht="18" hidden="false" customHeight="true" outlineLevel="0" collapsed="false">
      <c r="B18" s="23"/>
      <c r="E18" s="102" t="str">
        <f aca="false">'Rekapitulace stavby'!E14</f>
        <v>Kamenné stavby s.r.o.</v>
      </c>
      <c r="F18" s="102"/>
      <c r="G18" s="102"/>
      <c r="H18" s="102"/>
      <c r="I18" s="15" t="s">
        <v>26</v>
      </c>
      <c r="J18" s="17" t="str">
        <f aca="false">'Rekapitulace stavby'!AN14</f>
        <v>CZ05134099</v>
      </c>
      <c r="L18" s="23"/>
    </row>
    <row r="19" s="22" customFormat="true" ht="6.75" hidden="false" customHeight="true" outlineLevel="0" collapsed="false">
      <c r="B19" s="23"/>
      <c r="L19" s="23"/>
    </row>
    <row r="20" s="22" customFormat="true" ht="12" hidden="false" customHeight="true" outlineLevel="0" collapsed="false">
      <c r="B20" s="23"/>
      <c r="D20" s="15" t="s">
        <v>31</v>
      </c>
      <c r="I20" s="15" t="s">
        <v>24</v>
      </c>
      <c r="J20" s="16" t="s">
        <v>32</v>
      </c>
      <c r="L20" s="23"/>
    </row>
    <row r="21" s="22" customFormat="true" ht="18" hidden="false" customHeight="true" outlineLevel="0" collapsed="false">
      <c r="B21" s="23"/>
      <c r="E21" s="16" t="s">
        <v>33</v>
      </c>
      <c r="I21" s="15" t="s">
        <v>26</v>
      </c>
      <c r="J21" s="16" t="s">
        <v>34</v>
      </c>
      <c r="L21" s="23"/>
    </row>
    <row r="22" s="22" customFormat="true" ht="6.75" hidden="false" customHeight="true" outlineLevel="0" collapsed="false">
      <c r="B22" s="23"/>
      <c r="L22" s="23"/>
    </row>
    <row r="23" s="22" customFormat="true" ht="12" hidden="false" customHeight="true" outlineLevel="0" collapsed="false">
      <c r="B23" s="23"/>
      <c r="D23" s="15" t="s">
        <v>36</v>
      </c>
      <c r="I23" s="15" t="s">
        <v>24</v>
      </c>
      <c r="J23" s="16" t="s">
        <v>37</v>
      </c>
      <c r="L23" s="23"/>
    </row>
    <row r="24" s="22" customFormat="true" ht="18" hidden="false" customHeight="true" outlineLevel="0" collapsed="false">
      <c r="B24" s="23"/>
      <c r="E24" s="16" t="s">
        <v>38</v>
      </c>
      <c r="I24" s="15" t="s">
        <v>26</v>
      </c>
      <c r="J24" s="16"/>
      <c r="L24" s="23"/>
    </row>
    <row r="25" s="22" customFormat="true" ht="6.75" hidden="false" customHeight="true" outlineLevel="0" collapsed="false">
      <c r="B25" s="23"/>
      <c r="L25" s="23"/>
    </row>
    <row r="26" s="22" customFormat="true" ht="12" hidden="false" customHeight="true" outlineLevel="0" collapsed="false">
      <c r="B26" s="23"/>
      <c r="D26" s="15" t="s">
        <v>39</v>
      </c>
      <c r="L26" s="23"/>
    </row>
    <row r="27" s="103" customFormat="true" ht="16.5" hidden="false" customHeight="true" outlineLevel="0" collapsed="false">
      <c r="B27" s="104"/>
      <c r="E27" s="20"/>
      <c r="F27" s="20"/>
      <c r="G27" s="20"/>
      <c r="H27" s="20"/>
      <c r="L27" s="104"/>
    </row>
    <row r="28" s="22" customFormat="true" ht="6.75" hidden="false" customHeight="true" outlineLevel="0" collapsed="false">
      <c r="B28" s="23"/>
      <c r="L28" s="23"/>
    </row>
    <row r="29" s="22" customFormat="true" ht="6.75" hidden="false" customHeight="true" outlineLevel="0" collapsed="false">
      <c r="B29" s="23"/>
      <c r="D29" s="55"/>
      <c r="E29" s="55"/>
      <c r="F29" s="55"/>
      <c r="G29" s="55"/>
      <c r="H29" s="55"/>
      <c r="I29" s="55"/>
      <c r="J29" s="55"/>
      <c r="K29" s="55"/>
      <c r="L29" s="23"/>
    </row>
    <row r="30" s="22" customFormat="true" ht="24.75" hidden="false" customHeight="true" outlineLevel="0" collapsed="false">
      <c r="B30" s="23"/>
      <c r="D30" s="105" t="s">
        <v>40</v>
      </c>
      <c r="J30" s="106" t="n">
        <f aca="false">ROUND(J119, 2)</f>
        <v>120000</v>
      </c>
      <c r="L30" s="23"/>
    </row>
    <row r="31" s="22" customFormat="true" ht="6.75" hidden="false" customHeight="true" outlineLevel="0" collapsed="false">
      <c r="B31" s="23"/>
      <c r="D31" s="55"/>
      <c r="E31" s="55"/>
      <c r="F31" s="55"/>
      <c r="G31" s="55"/>
      <c r="H31" s="55"/>
      <c r="I31" s="55"/>
      <c r="J31" s="55"/>
      <c r="K31" s="55"/>
      <c r="L31" s="23"/>
    </row>
    <row r="32" s="22" customFormat="true" ht="14.25" hidden="false" customHeight="true" outlineLevel="0" collapsed="false">
      <c r="B32" s="23"/>
      <c r="F32" s="107" t="s">
        <v>42</v>
      </c>
      <c r="I32" s="107" t="s">
        <v>41</v>
      </c>
      <c r="J32" s="107" t="s">
        <v>43</v>
      </c>
      <c r="L32" s="23"/>
    </row>
    <row r="33" s="22" customFormat="true" ht="14.25" hidden="false" customHeight="true" outlineLevel="0" collapsed="false">
      <c r="B33" s="23"/>
      <c r="D33" s="108" t="s">
        <v>44</v>
      </c>
      <c r="E33" s="15" t="s">
        <v>45</v>
      </c>
      <c r="F33" s="109" t="n">
        <f aca="false">ROUND((SUM(BE119:BE125)),  2)</f>
        <v>120000</v>
      </c>
      <c r="I33" s="110" t="n">
        <v>0.21</v>
      </c>
      <c r="J33" s="109" t="n">
        <f aca="false">ROUND(((SUM(BE119:BE125))*I33),  2)</f>
        <v>25200</v>
      </c>
      <c r="L33" s="23"/>
    </row>
    <row r="34" s="22" customFormat="true" ht="14.25" hidden="false" customHeight="true" outlineLevel="0" collapsed="false">
      <c r="B34" s="23"/>
      <c r="E34" s="15" t="s">
        <v>46</v>
      </c>
      <c r="F34" s="109" t="n">
        <f aca="false">ROUND((SUM(BF119:BF125)),  2)</f>
        <v>0</v>
      </c>
      <c r="I34" s="110" t="n">
        <v>0.15</v>
      </c>
      <c r="J34" s="109" t="n">
        <f aca="false">ROUND(((SUM(BF119:BF125))*I34),  2)</f>
        <v>0</v>
      </c>
      <c r="L34" s="23"/>
    </row>
    <row r="35" s="22" customFormat="true" ht="14.25" hidden="true" customHeight="true" outlineLevel="0" collapsed="false">
      <c r="B35" s="23"/>
      <c r="E35" s="15" t="s">
        <v>47</v>
      </c>
      <c r="F35" s="109" t="n">
        <f aca="false">ROUND((SUM(BG119:BG125)),  2)</f>
        <v>0</v>
      </c>
      <c r="I35" s="110" t="n">
        <v>0.21</v>
      </c>
      <c r="J35" s="109" t="n">
        <f aca="false">0</f>
        <v>0</v>
      </c>
      <c r="L35" s="23"/>
    </row>
    <row r="36" s="22" customFormat="true" ht="14.25" hidden="true" customHeight="true" outlineLevel="0" collapsed="false">
      <c r="B36" s="23"/>
      <c r="E36" s="15" t="s">
        <v>48</v>
      </c>
      <c r="F36" s="109" t="n">
        <f aca="false">ROUND((SUM(BH119:BH125)),  2)</f>
        <v>0</v>
      </c>
      <c r="I36" s="110" t="n">
        <v>0.15</v>
      </c>
      <c r="J36" s="109" t="n">
        <f aca="false">0</f>
        <v>0</v>
      </c>
      <c r="L36" s="23"/>
    </row>
    <row r="37" s="22" customFormat="true" ht="14.25" hidden="true" customHeight="true" outlineLevel="0" collapsed="false">
      <c r="B37" s="23"/>
      <c r="E37" s="15" t="s">
        <v>49</v>
      </c>
      <c r="F37" s="109" t="n">
        <f aca="false">ROUND((SUM(BI119:BI125)),  2)</f>
        <v>0</v>
      </c>
      <c r="I37" s="110" t="n">
        <v>0</v>
      </c>
      <c r="J37" s="109" t="n">
        <f aca="false">0</f>
        <v>0</v>
      </c>
      <c r="L37" s="23"/>
    </row>
    <row r="38" s="22" customFormat="true" ht="6.75" hidden="false" customHeight="true" outlineLevel="0" collapsed="false">
      <c r="B38" s="23"/>
      <c r="L38" s="23"/>
    </row>
    <row r="39" s="22" customFormat="true" ht="24.75" hidden="false" customHeight="true" outlineLevel="0" collapsed="false">
      <c r="B39" s="23"/>
      <c r="C39" s="111"/>
      <c r="D39" s="112" t="s">
        <v>50</v>
      </c>
      <c r="E39" s="59"/>
      <c r="F39" s="59"/>
      <c r="G39" s="113" t="s">
        <v>51</v>
      </c>
      <c r="H39" s="114" t="s">
        <v>52</v>
      </c>
      <c r="I39" s="59"/>
      <c r="J39" s="115" t="n">
        <f aca="false">SUM(J30:J37)</f>
        <v>145200</v>
      </c>
      <c r="K39" s="116"/>
      <c r="L39" s="23"/>
    </row>
    <row r="40" s="22" customFormat="true" ht="14.25" hidden="false" customHeight="true" outlineLevel="0" collapsed="false">
      <c r="B40" s="23"/>
      <c r="L40" s="23"/>
    </row>
    <row r="41" customFormat="false" ht="14.25" hidden="false" customHeight="true" outlineLevel="0" collapsed="false">
      <c r="B41" s="6"/>
      <c r="L41" s="6"/>
    </row>
    <row r="42" customFormat="false" ht="14.25" hidden="false" customHeight="true" outlineLevel="0" collapsed="false">
      <c r="B42" s="6"/>
      <c r="L42" s="6"/>
    </row>
    <row r="43" customFormat="false" ht="14.25" hidden="false" customHeight="true" outlineLevel="0" collapsed="false">
      <c r="B43" s="6"/>
      <c r="L43" s="6"/>
    </row>
    <row r="44" customFormat="false" ht="14.25" hidden="false" customHeight="true" outlineLevel="0" collapsed="false">
      <c r="B44" s="6"/>
      <c r="L44" s="6"/>
    </row>
    <row r="45" customFormat="false" ht="14.25" hidden="false" customHeight="true" outlineLevel="0" collapsed="false">
      <c r="B45" s="6"/>
      <c r="L45" s="6"/>
    </row>
    <row r="46" customFormat="false" ht="14.25" hidden="false" customHeight="true" outlineLevel="0" collapsed="false">
      <c r="B46" s="6"/>
      <c r="L46" s="6"/>
    </row>
    <row r="47" customFormat="false" ht="14.25" hidden="false" customHeight="true" outlineLevel="0" collapsed="false">
      <c r="B47" s="6"/>
      <c r="L47" s="6"/>
    </row>
    <row r="48" customFormat="false" ht="14.25" hidden="false" customHeight="true" outlineLevel="0" collapsed="false">
      <c r="B48" s="6"/>
      <c r="L48" s="6"/>
    </row>
    <row r="49" customFormat="false" ht="14.25" hidden="false" customHeight="true" outlineLevel="0" collapsed="false">
      <c r="B49" s="6"/>
      <c r="L49" s="6"/>
    </row>
    <row r="50" s="22" customFormat="true" ht="14.25" hidden="false" customHeight="true" outlineLevel="0" collapsed="false">
      <c r="B50" s="23"/>
      <c r="D50" s="38" t="s">
        <v>53</v>
      </c>
      <c r="E50" s="39"/>
      <c r="F50" s="39"/>
      <c r="G50" s="38" t="s">
        <v>54</v>
      </c>
      <c r="H50" s="39"/>
      <c r="I50" s="39"/>
      <c r="J50" s="39"/>
      <c r="K50" s="39"/>
      <c r="L50" s="23"/>
    </row>
    <row r="51" customFormat="false" ht="9.75" hidden="false" customHeight="false" outlineLevel="0" collapsed="false">
      <c r="B51" s="6"/>
      <c r="L51" s="6"/>
    </row>
    <row r="52" customFormat="false" ht="9.75" hidden="false" customHeight="false" outlineLevel="0" collapsed="false">
      <c r="B52" s="6"/>
      <c r="L52" s="6"/>
    </row>
    <row r="53" customFormat="false" ht="9.75" hidden="false" customHeight="false" outlineLevel="0" collapsed="false">
      <c r="B53" s="6"/>
      <c r="L53" s="6"/>
    </row>
    <row r="54" customFormat="false" ht="9.75" hidden="false" customHeight="false" outlineLevel="0" collapsed="false">
      <c r="B54" s="6"/>
      <c r="L54" s="6"/>
    </row>
    <row r="55" customFormat="false" ht="9.75" hidden="false" customHeight="false" outlineLevel="0" collapsed="false">
      <c r="B55" s="6"/>
      <c r="L55" s="6"/>
    </row>
    <row r="56" customFormat="false" ht="9.75" hidden="false" customHeight="false" outlineLevel="0" collapsed="false">
      <c r="B56" s="6"/>
      <c r="L56" s="6"/>
    </row>
    <row r="57" customFormat="false" ht="9.75" hidden="false" customHeight="false" outlineLevel="0" collapsed="false">
      <c r="B57" s="6"/>
      <c r="L57" s="6"/>
    </row>
    <row r="58" customFormat="false" ht="9.75" hidden="false" customHeight="false" outlineLevel="0" collapsed="false">
      <c r="B58" s="6"/>
      <c r="L58" s="6"/>
    </row>
    <row r="59" customFormat="false" ht="9.75" hidden="false" customHeight="false" outlineLevel="0" collapsed="false">
      <c r="B59" s="6"/>
      <c r="L59" s="6"/>
    </row>
    <row r="60" customFormat="false" ht="9.75" hidden="false" customHeight="false" outlineLevel="0" collapsed="false">
      <c r="B60" s="6"/>
      <c r="L60" s="6"/>
    </row>
    <row r="61" s="22" customFormat="true" ht="12.75" hidden="false" customHeight="false" outlineLevel="0" collapsed="false">
      <c r="B61" s="23"/>
      <c r="D61" s="40" t="s">
        <v>55</v>
      </c>
      <c r="E61" s="25"/>
      <c r="F61" s="117" t="s">
        <v>56</v>
      </c>
      <c r="G61" s="40" t="s">
        <v>55</v>
      </c>
      <c r="H61" s="25"/>
      <c r="I61" s="25"/>
      <c r="J61" s="118" t="s">
        <v>56</v>
      </c>
      <c r="K61" s="25"/>
      <c r="L61" s="23"/>
    </row>
    <row r="62" customFormat="false" ht="9.75" hidden="false" customHeight="false" outlineLevel="0" collapsed="false">
      <c r="B62" s="6"/>
      <c r="L62" s="6"/>
    </row>
    <row r="63" customFormat="false" ht="9.75" hidden="false" customHeight="false" outlineLevel="0" collapsed="false">
      <c r="B63" s="6"/>
      <c r="L63" s="6"/>
    </row>
    <row r="64" customFormat="false" ht="9.75" hidden="false" customHeight="false" outlineLevel="0" collapsed="false">
      <c r="B64" s="6"/>
      <c r="L64" s="6"/>
    </row>
    <row r="65" s="22" customFormat="true" ht="12.75" hidden="false" customHeight="false" outlineLevel="0" collapsed="false">
      <c r="B65" s="23"/>
      <c r="D65" s="38" t="s">
        <v>57</v>
      </c>
      <c r="E65" s="39"/>
      <c r="F65" s="39"/>
      <c r="G65" s="38" t="s">
        <v>58</v>
      </c>
      <c r="H65" s="39"/>
      <c r="I65" s="39"/>
      <c r="J65" s="39"/>
      <c r="K65" s="39"/>
      <c r="L65" s="23"/>
    </row>
    <row r="66" customFormat="false" ht="9.75" hidden="false" customHeight="false" outlineLevel="0" collapsed="false">
      <c r="B66" s="6"/>
      <c r="L66" s="6"/>
    </row>
    <row r="67" customFormat="false" ht="9.75" hidden="false" customHeight="false" outlineLevel="0" collapsed="false">
      <c r="B67" s="6"/>
      <c r="L67" s="6"/>
    </row>
    <row r="68" customFormat="false" ht="9.75" hidden="false" customHeight="false" outlineLevel="0" collapsed="false">
      <c r="B68" s="6"/>
      <c r="L68" s="6"/>
    </row>
    <row r="69" customFormat="false" ht="9.75" hidden="false" customHeight="false" outlineLevel="0" collapsed="false">
      <c r="B69" s="6"/>
      <c r="L69" s="6"/>
    </row>
    <row r="70" customFormat="false" ht="9.75" hidden="false" customHeight="false" outlineLevel="0" collapsed="false">
      <c r="B70" s="6"/>
      <c r="L70" s="6"/>
    </row>
    <row r="71" customFormat="false" ht="9.75" hidden="false" customHeight="false" outlineLevel="0" collapsed="false">
      <c r="B71" s="6"/>
      <c r="L71" s="6"/>
    </row>
    <row r="72" customFormat="false" ht="9.75" hidden="false" customHeight="false" outlineLevel="0" collapsed="false">
      <c r="B72" s="6"/>
      <c r="L72" s="6"/>
    </row>
    <row r="73" customFormat="false" ht="9.75" hidden="false" customHeight="false" outlineLevel="0" collapsed="false">
      <c r="B73" s="6"/>
      <c r="L73" s="6"/>
    </row>
    <row r="74" customFormat="false" ht="9.75" hidden="false" customHeight="false" outlineLevel="0" collapsed="false">
      <c r="B74" s="6"/>
      <c r="L74" s="6"/>
    </row>
    <row r="75" customFormat="false" ht="9.75" hidden="false" customHeight="false" outlineLevel="0" collapsed="false">
      <c r="B75" s="6"/>
      <c r="L75" s="6"/>
    </row>
    <row r="76" s="22" customFormat="true" ht="12.75" hidden="false" customHeight="false" outlineLevel="0" collapsed="false">
      <c r="B76" s="23"/>
      <c r="D76" s="40" t="s">
        <v>55</v>
      </c>
      <c r="E76" s="25"/>
      <c r="F76" s="117" t="s">
        <v>56</v>
      </c>
      <c r="G76" s="40" t="s">
        <v>55</v>
      </c>
      <c r="H76" s="25"/>
      <c r="I76" s="25"/>
      <c r="J76" s="118" t="s">
        <v>56</v>
      </c>
      <c r="K76" s="25"/>
      <c r="L76" s="23"/>
    </row>
    <row r="77" s="22" customFormat="true" ht="14.25" hidden="false" customHeight="true" outlineLevel="0" collapsed="false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3"/>
    </row>
    <row r="81" s="22" customFormat="true" ht="6.75" hidden="false" customHeight="true" outlineLevel="0" collapsed="false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3"/>
    </row>
    <row r="82" s="22" customFormat="true" ht="24.75" hidden="false" customHeight="true" outlineLevel="0" collapsed="false">
      <c r="B82" s="23"/>
      <c r="C82" s="7" t="s">
        <v>100</v>
      </c>
      <c r="L82" s="23"/>
    </row>
    <row r="83" s="22" customFormat="true" ht="6.75" hidden="false" customHeight="true" outlineLevel="0" collapsed="false">
      <c r="B83" s="23"/>
      <c r="L83" s="23"/>
    </row>
    <row r="84" s="22" customFormat="true" ht="12" hidden="false" customHeight="true" outlineLevel="0" collapsed="false">
      <c r="B84" s="23"/>
      <c r="C84" s="15" t="s">
        <v>15</v>
      </c>
      <c r="L84" s="23"/>
    </row>
    <row r="85" s="22" customFormat="true" ht="16.5" hidden="false" customHeight="true" outlineLevel="0" collapsed="false">
      <c r="B85" s="23"/>
      <c r="E85" s="99" t="str">
        <f aca="false">E7</f>
        <v>Zajištění a oprava hřbitovní stěny severozápadní část, Vyšši Brod</v>
      </c>
      <c r="F85" s="99"/>
      <c r="G85" s="99"/>
      <c r="H85" s="99"/>
      <c r="L85" s="23"/>
    </row>
    <row r="86" s="22" customFormat="true" ht="12" hidden="false" customHeight="true" outlineLevel="0" collapsed="false">
      <c r="B86" s="23"/>
      <c r="C86" s="15" t="s">
        <v>98</v>
      </c>
      <c r="L86" s="23"/>
    </row>
    <row r="87" s="22" customFormat="true" ht="16.5" hidden="false" customHeight="true" outlineLevel="0" collapsed="false">
      <c r="B87" s="23"/>
      <c r="E87" s="100" t="str">
        <f aca="false">E9</f>
        <v>03 - VRN</v>
      </c>
      <c r="F87" s="100"/>
      <c r="G87" s="100"/>
      <c r="H87" s="100"/>
      <c r="L87" s="23"/>
    </row>
    <row r="88" s="22" customFormat="true" ht="6.75" hidden="false" customHeight="true" outlineLevel="0" collapsed="false">
      <c r="B88" s="23"/>
      <c r="L88" s="23"/>
    </row>
    <row r="89" s="22" customFormat="true" ht="12" hidden="false" customHeight="true" outlineLevel="0" collapsed="false">
      <c r="B89" s="23"/>
      <c r="C89" s="15" t="s">
        <v>19</v>
      </c>
      <c r="F89" s="16" t="str">
        <f aca="false">F12</f>
        <v>Vyšší Brod</v>
      </c>
      <c r="I89" s="15" t="s">
        <v>21</v>
      </c>
      <c r="J89" s="101" t="str">
        <f aca="false">IF(J12="","",J12)</f>
        <v>3. 3. 2023</v>
      </c>
      <c r="L89" s="23"/>
    </row>
    <row r="90" s="22" customFormat="true" ht="6.75" hidden="false" customHeight="true" outlineLevel="0" collapsed="false">
      <c r="B90" s="23"/>
      <c r="L90" s="23"/>
    </row>
    <row r="91" s="22" customFormat="true" ht="25.5" hidden="false" customHeight="true" outlineLevel="0" collapsed="false">
      <c r="B91" s="23"/>
      <c r="C91" s="15" t="s">
        <v>23</v>
      </c>
      <c r="F91" s="16" t="str">
        <f aca="false">E15</f>
        <v> </v>
      </c>
      <c r="I91" s="15" t="s">
        <v>31</v>
      </c>
      <c r="J91" s="119" t="str">
        <f aca="false">E21</f>
        <v>OMNIS PROJEKT s.r.o.</v>
      </c>
      <c r="L91" s="23"/>
    </row>
    <row r="92" s="22" customFormat="true" ht="15" hidden="false" customHeight="true" outlineLevel="0" collapsed="false">
      <c r="B92" s="23"/>
      <c r="C92" s="15" t="s">
        <v>27</v>
      </c>
      <c r="F92" s="16" t="str">
        <f aca="false">IF(E18="","",E18)</f>
        <v>Kamenné stavby s.r.o.</v>
      </c>
      <c r="I92" s="15" t="s">
        <v>36</v>
      </c>
      <c r="J92" s="119" t="str">
        <f aca="false">E24</f>
        <v>HAVO Consult s.ro.</v>
      </c>
      <c r="L92" s="23"/>
    </row>
    <row r="93" s="22" customFormat="true" ht="9.75" hidden="false" customHeight="true" outlineLevel="0" collapsed="false">
      <c r="B93" s="23"/>
      <c r="L93" s="23"/>
    </row>
    <row r="94" s="22" customFormat="true" ht="29.25" hidden="false" customHeight="true" outlineLevel="0" collapsed="false">
      <c r="B94" s="23"/>
      <c r="C94" s="120" t="s">
        <v>101</v>
      </c>
      <c r="D94" s="111"/>
      <c r="E94" s="111"/>
      <c r="F94" s="111"/>
      <c r="G94" s="111"/>
      <c r="H94" s="111"/>
      <c r="I94" s="111"/>
      <c r="J94" s="121" t="s">
        <v>102</v>
      </c>
      <c r="K94" s="111"/>
      <c r="L94" s="23"/>
    </row>
    <row r="95" s="22" customFormat="true" ht="9.75" hidden="false" customHeight="true" outlineLevel="0" collapsed="false">
      <c r="B95" s="23"/>
      <c r="L95" s="23"/>
    </row>
    <row r="96" s="22" customFormat="true" ht="22.5" hidden="false" customHeight="true" outlineLevel="0" collapsed="false">
      <c r="B96" s="23"/>
      <c r="C96" s="122" t="s">
        <v>103</v>
      </c>
      <c r="J96" s="106" t="n">
        <f aca="false">J119</f>
        <v>120000</v>
      </c>
      <c r="L96" s="23"/>
      <c r="AU96" s="3" t="s">
        <v>104</v>
      </c>
    </row>
    <row r="97" s="123" customFormat="true" ht="24.75" hidden="false" customHeight="true" outlineLevel="0" collapsed="false">
      <c r="B97" s="124"/>
      <c r="D97" s="125" t="s">
        <v>355</v>
      </c>
      <c r="E97" s="126"/>
      <c r="F97" s="126"/>
      <c r="G97" s="126"/>
      <c r="H97" s="126"/>
      <c r="I97" s="126"/>
      <c r="J97" s="127" t="n">
        <f aca="false">J120</f>
        <v>120000</v>
      </c>
      <c r="L97" s="124"/>
    </row>
    <row r="98" s="128" customFormat="true" ht="19.5" hidden="false" customHeight="true" outlineLevel="0" collapsed="false">
      <c r="B98" s="129"/>
      <c r="D98" s="130" t="s">
        <v>356</v>
      </c>
      <c r="E98" s="131"/>
      <c r="F98" s="131"/>
      <c r="G98" s="131"/>
      <c r="H98" s="131"/>
      <c r="I98" s="131"/>
      <c r="J98" s="132" t="n">
        <f aca="false">J121</f>
        <v>27500</v>
      </c>
      <c r="L98" s="129"/>
    </row>
    <row r="99" s="128" customFormat="true" ht="19.5" hidden="false" customHeight="true" outlineLevel="0" collapsed="false">
      <c r="B99" s="129"/>
      <c r="D99" s="130" t="s">
        <v>357</v>
      </c>
      <c r="E99" s="131"/>
      <c r="F99" s="131"/>
      <c r="G99" s="131"/>
      <c r="H99" s="131"/>
      <c r="I99" s="131"/>
      <c r="J99" s="132" t="n">
        <f aca="false">J124</f>
        <v>92500</v>
      </c>
      <c r="L99" s="129"/>
    </row>
    <row r="100" s="22" customFormat="true" ht="21.75" hidden="false" customHeight="true" outlineLevel="0" collapsed="false">
      <c r="B100" s="23"/>
      <c r="L100" s="23"/>
    </row>
    <row r="101" s="22" customFormat="true" ht="6.75" hidden="false" customHeight="true" outlineLevel="0" collapsed="false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3"/>
    </row>
    <row r="105" s="22" customFormat="true" ht="6.75" hidden="false" customHeight="true" outlineLevel="0" collapsed="false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3"/>
    </row>
    <row r="106" s="22" customFormat="true" ht="24.75" hidden="false" customHeight="true" outlineLevel="0" collapsed="false">
      <c r="B106" s="23"/>
      <c r="C106" s="7" t="s">
        <v>108</v>
      </c>
      <c r="L106" s="23"/>
    </row>
    <row r="107" s="22" customFormat="true" ht="6.75" hidden="false" customHeight="true" outlineLevel="0" collapsed="false">
      <c r="B107" s="23"/>
      <c r="L107" s="23"/>
    </row>
    <row r="108" s="22" customFormat="true" ht="12" hidden="false" customHeight="true" outlineLevel="0" collapsed="false">
      <c r="B108" s="23"/>
      <c r="C108" s="15" t="s">
        <v>15</v>
      </c>
      <c r="L108" s="23"/>
    </row>
    <row r="109" s="22" customFormat="true" ht="16.5" hidden="false" customHeight="true" outlineLevel="0" collapsed="false">
      <c r="B109" s="23"/>
      <c r="E109" s="99" t="str">
        <f aca="false">E7</f>
        <v>Zajištění a oprava hřbitovní stěny severozápadní část, Vyšši Brod</v>
      </c>
      <c r="F109" s="99"/>
      <c r="G109" s="99"/>
      <c r="H109" s="99"/>
      <c r="L109" s="23"/>
    </row>
    <row r="110" s="22" customFormat="true" ht="12" hidden="false" customHeight="true" outlineLevel="0" collapsed="false">
      <c r="B110" s="23"/>
      <c r="C110" s="15" t="s">
        <v>98</v>
      </c>
      <c r="L110" s="23"/>
    </row>
    <row r="111" s="22" customFormat="true" ht="16.5" hidden="false" customHeight="true" outlineLevel="0" collapsed="false">
      <c r="B111" s="23"/>
      <c r="E111" s="100" t="str">
        <f aca="false">E9</f>
        <v>03 - VRN</v>
      </c>
      <c r="F111" s="100"/>
      <c r="G111" s="100"/>
      <c r="H111" s="100"/>
      <c r="L111" s="23"/>
    </row>
    <row r="112" s="22" customFormat="true" ht="6.75" hidden="false" customHeight="true" outlineLevel="0" collapsed="false">
      <c r="B112" s="23"/>
      <c r="L112" s="23"/>
    </row>
    <row r="113" s="22" customFormat="true" ht="12" hidden="false" customHeight="true" outlineLevel="0" collapsed="false">
      <c r="B113" s="23"/>
      <c r="C113" s="15" t="s">
        <v>19</v>
      </c>
      <c r="F113" s="16" t="str">
        <f aca="false">F12</f>
        <v>Vyšší Brod</v>
      </c>
      <c r="I113" s="15" t="s">
        <v>21</v>
      </c>
      <c r="J113" s="101" t="str">
        <f aca="false">IF(J12="","",J12)</f>
        <v>3. 3. 2023</v>
      </c>
      <c r="L113" s="23"/>
    </row>
    <row r="114" s="22" customFormat="true" ht="6.75" hidden="false" customHeight="true" outlineLevel="0" collapsed="false">
      <c r="B114" s="23"/>
      <c r="L114" s="23"/>
    </row>
    <row r="115" s="22" customFormat="true" ht="25.5" hidden="false" customHeight="true" outlineLevel="0" collapsed="false">
      <c r="B115" s="23"/>
      <c r="C115" s="15" t="s">
        <v>23</v>
      </c>
      <c r="F115" s="16" t="str">
        <f aca="false">E15</f>
        <v> </v>
      </c>
      <c r="I115" s="15" t="s">
        <v>31</v>
      </c>
      <c r="J115" s="119" t="str">
        <f aca="false">E21</f>
        <v>OMNIS PROJEKT s.r.o.</v>
      </c>
      <c r="L115" s="23"/>
    </row>
    <row r="116" s="22" customFormat="true" ht="15" hidden="false" customHeight="true" outlineLevel="0" collapsed="false">
      <c r="B116" s="23"/>
      <c r="C116" s="15" t="s">
        <v>27</v>
      </c>
      <c r="F116" s="16" t="str">
        <f aca="false">IF(E18="","",E18)</f>
        <v>Kamenné stavby s.r.o.</v>
      </c>
      <c r="I116" s="15" t="s">
        <v>36</v>
      </c>
      <c r="J116" s="119" t="str">
        <f aca="false">E24</f>
        <v>HAVO Consult s.ro.</v>
      </c>
      <c r="L116" s="23"/>
    </row>
    <row r="117" s="22" customFormat="true" ht="9.75" hidden="false" customHeight="true" outlineLevel="0" collapsed="false">
      <c r="B117" s="23"/>
      <c r="L117" s="23"/>
    </row>
    <row r="118" s="133" customFormat="true" ht="29.25" hidden="false" customHeight="true" outlineLevel="0" collapsed="false">
      <c r="B118" s="134"/>
      <c r="C118" s="135" t="s">
        <v>109</v>
      </c>
      <c r="D118" s="136" t="s">
        <v>65</v>
      </c>
      <c r="E118" s="136" t="s">
        <v>61</v>
      </c>
      <c r="F118" s="136" t="s">
        <v>62</v>
      </c>
      <c r="G118" s="136" t="s">
        <v>110</v>
      </c>
      <c r="H118" s="136" t="s">
        <v>111</v>
      </c>
      <c r="I118" s="136" t="s">
        <v>112</v>
      </c>
      <c r="J118" s="136" t="s">
        <v>102</v>
      </c>
      <c r="K118" s="137" t="s">
        <v>113</v>
      </c>
      <c r="L118" s="134"/>
      <c r="M118" s="64"/>
      <c r="N118" s="65" t="s">
        <v>44</v>
      </c>
      <c r="O118" s="65" t="s">
        <v>114</v>
      </c>
      <c r="P118" s="65" t="s">
        <v>115</v>
      </c>
      <c r="Q118" s="65" t="s">
        <v>116</v>
      </c>
      <c r="R118" s="65" t="s">
        <v>117</v>
      </c>
      <c r="S118" s="65" t="s">
        <v>118</v>
      </c>
      <c r="T118" s="66" t="s">
        <v>119</v>
      </c>
    </row>
    <row r="119" s="22" customFormat="true" ht="22.5" hidden="false" customHeight="true" outlineLevel="0" collapsed="false">
      <c r="B119" s="23"/>
      <c r="C119" s="70" t="s">
        <v>120</v>
      </c>
      <c r="J119" s="138" t="n">
        <f aca="false">BK119</f>
        <v>120000</v>
      </c>
      <c r="L119" s="23"/>
      <c r="M119" s="67"/>
      <c r="N119" s="55"/>
      <c r="O119" s="55"/>
      <c r="P119" s="139" t="n">
        <f aca="false">P120</f>
        <v>0</v>
      </c>
      <c r="Q119" s="55"/>
      <c r="R119" s="139" t="n">
        <f aca="false">R120</f>
        <v>0</v>
      </c>
      <c r="S119" s="55"/>
      <c r="T119" s="140" t="n">
        <f aca="false">T120</f>
        <v>0</v>
      </c>
      <c r="AT119" s="3" t="s">
        <v>79</v>
      </c>
      <c r="AU119" s="3" t="s">
        <v>104</v>
      </c>
      <c r="BK119" s="141" t="n">
        <f aca="false">BK120</f>
        <v>120000</v>
      </c>
    </row>
    <row r="120" s="142" customFormat="true" ht="25.5" hidden="false" customHeight="true" outlineLevel="0" collapsed="false">
      <c r="B120" s="143"/>
      <c r="D120" s="144" t="s">
        <v>79</v>
      </c>
      <c r="E120" s="145" t="s">
        <v>95</v>
      </c>
      <c r="F120" s="145" t="s">
        <v>358</v>
      </c>
      <c r="I120" s="146"/>
      <c r="J120" s="147" t="n">
        <f aca="false">BK120</f>
        <v>120000</v>
      </c>
      <c r="L120" s="143"/>
      <c r="M120" s="148"/>
      <c r="P120" s="149" t="n">
        <f aca="false">P121+P124</f>
        <v>0</v>
      </c>
      <c r="R120" s="149" t="n">
        <f aca="false">R121+R124</f>
        <v>0</v>
      </c>
      <c r="T120" s="150" t="n">
        <f aca="false">T121+T124</f>
        <v>0</v>
      </c>
      <c r="AR120" s="144" t="s">
        <v>156</v>
      </c>
      <c r="AT120" s="151" t="s">
        <v>79</v>
      </c>
      <c r="AU120" s="151" t="s">
        <v>80</v>
      </c>
      <c r="AY120" s="144" t="s">
        <v>123</v>
      </c>
      <c r="BK120" s="152" t="n">
        <f aca="false">BK121+BK124</f>
        <v>120000</v>
      </c>
    </row>
    <row r="121" s="142" customFormat="true" ht="22.5" hidden="false" customHeight="true" outlineLevel="0" collapsed="false">
      <c r="B121" s="143"/>
      <c r="D121" s="144" t="s">
        <v>79</v>
      </c>
      <c r="E121" s="153" t="s">
        <v>359</v>
      </c>
      <c r="F121" s="153" t="s">
        <v>360</v>
      </c>
      <c r="I121" s="146"/>
      <c r="J121" s="154" t="n">
        <f aca="false">BK121</f>
        <v>27500</v>
      </c>
      <c r="L121" s="143"/>
      <c r="M121" s="148"/>
      <c r="P121" s="149" t="n">
        <f aca="false">SUM(P122:P123)</f>
        <v>0</v>
      </c>
      <c r="R121" s="149" t="n">
        <f aca="false">SUM(R122:R123)</f>
        <v>0</v>
      </c>
      <c r="T121" s="150" t="n">
        <f aca="false">SUM(T122:T123)</f>
        <v>0</v>
      </c>
      <c r="AR121" s="144" t="s">
        <v>156</v>
      </c>
      <c r="AT121" s="151" t="s">
        <v>79</v>
      </c>
      <c r="AU121" s="151" t="s">
        <v>88</v>
      </c>
      <c r="AY121" s="144" t="s">
        <v>123</v>
      </c>
      <c r="BK121" s="152" t="n">
        <f aca="false">SUM(BK122:BK123)</f>
        <v>27500</v>
      </c>
    </row>
    <row r="122" s="22" customFormat="true" ht="16.5" hidden="false" customHeight="true" outlineLevel="0" collapsed="false">
      <c r="B122" s="155"/>
      <c r="C122" s="156" t="s">
        <v>88</v>
      </c>
      <c r="D122" s="156" t="s">
        <v>126</v>
      </c>
      <c r="E122" s="157" t="s">
        <v>361</v>
      </c>
      <c r="F122" s="158" t="s">
        <v>360</v>
      </c>
      <c r="G122" s="159" t="s">
        <v>362</v>
      </c>
      <c r="H122" s="160" t="n">
        <v>1</v>
      </c>
      <c r="I122" s="161" t="n">
        <v>27500</v>
      </c>
      <c r="J122" s="162" t="n">
        <f aca="false">ROUND(I122*H122,2)</f>
        <v>27500</v>
      </c>
      <c r="K122" s="158" t="s">
        <v>363</v>
      </c>
      <c r="L122" s="23"/>
      <c r="M122" s="163"/>
      <c r="N122" s="164" t="s">
        <v>45</v>
      </c>
      <c r="P122" s="165" t="n">
        <f aca="false">O122*H122</f>
        <v>0</v>
      </c>
      <c r="Q122" s="165" t="n">
        <v>0</v>
      </c>
      <c r="R122" s="165" t="n">
        <f aca="false">Q122*H122</f>
        <v>0</v>
      </c>
      <c r="S122" s="165" t="n">
        <v>0</v>
      </c>
      <c r="T122" s="166" t="n">
        <f aca="false">S122*H122</f>
        <v>0</v>
      </c>
      <c r="AR122" s="167" t="s">
        <v>364</v>
      </c>
      <c r="AT122" s="167" t="s">
        <v>126</v>
      </c>
      <c r="AU122" s="167" t="s">
        <v>90</v>
      </c>
      <c r="AY122" s="3" t="s">
        <v>123</v>
      </c>
      <c r="BE122" s="168" t="n">
        <f aca="false">IF(N122="základní",J122,0)</f>
        <v>27500</v>
      </c>
      <c r="BF122" s="168" t="n">
        <f aca="false">IF(N122="snížená",J122,0)</f>
        <v>0</v>
      </c>
      <c r="BG122" s="168" t="n">
        <f aca="false">IF(N122="zákl. přenesená",J122,0)</f>
        <v>0</v>
      </c>
      <c r="BH122" s="168" t="n">
        <f aca="false">IF(N122="sníž. přenesená",J122,0)</f>
        <v>0</v>
      </c>
      <c r="BI122" s="168" t="n">
        <f aca="false">IF(N122="nulová",J122,0)</f>
        <v>0</v>
      </c>
      <c r="BJ122" s="3" t="s">
        <v>88</v>
      </c>
      <c r="BK122" s="168" t="n">
        <f aca="false">ROUND(I122*H122,2)</f>
        <v>27500</v>
      </c>
      <c r="BL122" s="3" t="s">
        <v>364</v>
      </c>
      <c r="BM122" s="167" t="s">
        <v>365</v>
      </c>
    </row>
    <row r="123" s="22" customFormat="true" ht="28.5" hidden="false" customHeight="false" outlineLevel="0" collapsed="false">
      <c r="B123" s="23"/>
      <c r="D123" s="171" t="s">
        <v>282</v>
      </c>
      <c r="F123" s="208" t="s">
        <v>366</v>
      </c>
      <c r="I123" s="209"/>
      <c r="L123" s="23"/>
      <c r="M123" s="210"/>
      <c r="T123" s="57"/>
      <c r="AT123" s="3" t="s">
        <v>282</v>
      </c>
      <c r="AU123" s="3" t="s">
        <v>90</v>
      </c>
    </row>
    <row r="124" s="142" customFormat="true" ht="22.5" hidden="false" customHeight="true" outlineLevel="0" collapsed="false">
      <c r="B124" s="143"/>
      <c r="D124" s="144" t="s">
        <v>79</v>
      </c>
      <c r="E124" s="153" t="s">
        <v>367</v>
      </c>
      <c r="F124" s="153" t="s">
        <v>368</v>
      </c>
      <c r="I124" s="146"/>
      <c r="J124" s="154" t="n">
        <f aca="false">BK124</f>
        <v>92500</v>
      </c>
      <c r="L124" s="143"/>
      <c r="M124" s="148"/>
      <c r="P124" s="149" t="n">
        <f aca="false">P125</f>
        <v>0</v>
      </c>
      <c r="R124" s="149" t="n">
        <f aca="false">R125</f>
        <v>0</v>
      </c>
      <c r="T124" s="150" t="n">
        <f aca="false">T125</f>
        <v>0</v>
      </c>
      <c r="AR124" s="144" t="s">
        <v>156</v>
      </c>
      <c r="AT124" s="151" t="s">
        <v>79</v>
      </c>
      <c r="AU124" s="151" t="s">
        <v>88</v>
      </c>
      <c r="AY124" s="144" t="s">
        <v>123</v>
      </c>
      <c r="BK124" s="152" t="n">
        <f aca="false">BK125</f>
        <v>92500</v>
      </c>
    </row>
    <row r="125" s="22" customFormat="true" ht="16.5" hidden="false" customHeight="true" outlineLevel="0" collapsed="false">
      <c r="B125" s="155"/>
      <c r="C125" s="156" t="s">
        <v>90</v>
      </c>
      <c r="D125" s="156" t="s">
        <v>126</v>
      </c>
      <c r="E125" s="157" t="s">
        <v>369</v>
      </c>
      <c r="F125" s="158" t="s">
        <v>368</v>
      </c>
      <c r="G125" s="159" t="s">
        <v>362</v>
      </c>
      <c r="H125" s="160" t="n">
        <v>1</v>
      </c>
      <c r="I125" s="161" t="n">
        <v>92500</v>
      </c>
      <c r="J125" s="162" t="n">
        <f aca="false">ROUND(I125*H125,2)</f>
        <v>92500</v>
      </c>
      <c r="K125" s="158" t="s">
        <v>363</v>
      </c>
      <c r="L125" s="23"/>
      <c r="M125" s="193"/>
      <c r="N125" s="194" t="s">
        <v>45</v>
      </c>
      <c r="O125" s="195"/>
      <c r="P125" s="196" t="n">
        <f aca="false">O125*H125</f>
        <v>0</v>
      </c>
      <c r="Q125" s="196" t="n">
        <v>0</v>
      </c>
      <c r="R125" s="196" t="n">
        <f aca="false">Q125*H125</f>
        <v>0</v>
      </c>
      <c r="S125" s="196" t="n">
        <v>0</v>
      </c>
      <c r="T125" s="197" t="n">
        <f aca="false">S125*H125</f>
        <v>0</v>
      </c>
      <c r="AR125" s="167" t="s">
        <v>364</v>
      </c>
      <c r="AT125" s="167" t="s">
        <v>126</v>
      </c>
      <c r="AU125" s="167" t="s">
        <v>90</v>
      </c>
      <c r="AY125" s="3" t="s">
        <v>123</v>
      </c>
      <c r="BE125" s="168" t="n">
        <f aca="false">IF(N125="základní",J125,0)</f>
        <v>92500</v>
      </c>
      <c r="BF125" s="168" t="n">
        <f aca="false">IF(N125="snížená",J125,0)</f>
        <v>0</v>
      </c>
      <c r="BG125" s="168" t="n">
        <f aca="false">IF(N125="zákl. přenesená",J125,0)</f>
        <v>0</v>
      </c>
      <c r="BH125" s="168" t="n">
        <f aca="false">IF(N125="sníž. přenesená",J125,0)</f>
        <v>0</v>
      </c>
      <c r="BI125" s="168" t="n">
        <f aca="false">IF(N125="nulová",J125,0)</f>
        <v>0</v>
      </c>
      <c r="BJ125" s="3" t="s">
        <v>88</v>
      </c>
      <c r="BK125" s="168" t="n">
        <f aca="false">ROUND(I125*H125,2)</f>
        <v>92500</v>
      </c>
      <c r="BL125" s="3" t="s">
        <v>364</v>
      </c>
      <c r="BM125" s="167" t="s">
        <v>370</v>
      </c>
    </row>
    <row r="126" s="22" customFormat="true" ht="6.75" hidden="false" customHeight="true" outlineLevel="0" collapsed="false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3"/>
    </row>
  </sheetData>
  <autoFilter ref="C118:K125"/>
  <mergeCells count="9">
    <mergeCell ref="L2:V2"/>
    <mergeCell ref="E7:H7"/>
    <mergeCell ref="E9:H9"/>
    <mergeCell ref="E18:H18"/>
    <mergeCell ref="E27:H27"/>
    <mergeCell ref="E85:H85"/>
    <mergeCell ref="E87:H87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2023-03-03T15:04:43Z</dcterms:created>
  <dc:creator>Vojtěch Ščevík</dc:creator>
  <dc:description/>
  <dc:language>cs-CZ</dc:language>
  <cp:lastModifiedBy>Martin Jindra</cp:lastModifiedBy>
  <dcterms:modified xsi:type="dcterms:W3CDTF">2023-06-05T17:35:52Z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